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Irrigated Cropping Council\"/>
    </mc:Choice>
  </mc:AlternateContent>
  <xr:revisionPtr revIDLastSave="0" documentId="8_{BE7EDD53-55E7-42B5-8839-0396677FE31A}" xr6:coauthVersionLast="45" xr6:coauthVersionMax="45" xr10:uidLastSave="{00000000-0000-0000-0000-000000000000}"/>
  <bookViews>
    <workbookView xWindow="-120" yWindow="-120" windowWidth="20730" windowHeight="11160" xr2:uid="{00000000-000D-0000-FFFF-FFFF00000000}"/>
  </bookViews>
  <sheets>
    <sheet name="ICC" sheetId="14" r:id="rId1"/>
    <sheet name="Summary" sheetId="9" r:id="rId2"/>
    <sheet name="Barley irr yld" sheetId="5" r:id="rId3"/>
    <sheet name="Barley low yld" sheetId="6" r:id="rId4"/>
    <sheet name="Fabas irr yld" sheetId="1" r:id="rId5"/>
    <sheet name="Fabas low yld" sheetId="2" r:id="rId6"/>
    <sheet name="C irr yld" sheetId="3" r:id="rId7"/>
    <sheet name="C low yld" sheetId="4" r:id="rId8"/>
    <sheet name="Wheat irr yld" sheetId="7" r:id="rId9"/>
    <sheet name="Wheat low yld" sheetId="8" r:id="rId10"/>
    <sheet name="Cereal hay" sheetId="13" r:id="rId11"/>
    <sheet name="Sheet1" sheetId="10" r:id="rId12"/>
    <sheet name="Maize" sheetId="11" r:id="rId13"/>
    <sheet name="Soys" sheetId="12" r:id="rId14"/>
    <sheet name="Forage sorg" sheetId="15" r:id="rId15"/>
    <sheet name="Millet" sheetId="16" r:id="rId16"/>
    <sheet name="Lucerne" sheetId="18"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3" l="1"/>
  <c r="G22" i="13"/>
  <c r="G23" i="2"/>
  <c r="G22" i="6"/>
  <c r="G23" i="4"/>
  <c r="G22" i="8" l="1"/>
  <c r="B2" i="4" l="1"/>
  <c r="B2" i="2"/>
  <c r="E15" i="9" l="1"/>
  <c r="C15" i="9"/>
  <c r="B15" i="9"/>
  <c r="E14" i="9"/>
  <c r="C14" i="9"/>
  <c r="B14" i="9"/>
  <c r="E13" i="9"/>
  <c r="C13" i="9"/>
  <c r="B13" i="9"/>
  <c r="E12" i="9"/>
  <c r="C12" i="9"/>
  <c r="B12" i="9"/>
  <c r="B11" i="9"/>
  <c r="E11" i="9"/>
  <c r="C11" i="9"/>
  <c r="G11" i="9"/>
  <c r="G12" i="9"/>
  <c r="G13" i="9"/>
  <c r="G14" i="9"/>
  <c r="G15" i="9"/>
  <c r="D19" i="18" l="1"/>
  <c r="D19" i="16"/>
  <c r="H18" i="18" l="1"/>
  <c r="H19" i="18"/>
  <c r="H17" i="18"/>
  <c r="H15" i="18"/>
  <c r="H14" i="18"/>
  <c r="H13" i="18"/>
  <c r="H12" i="18"/>
  <c r="H10" i="18"/>
  <c r="H9" i="18"/>
  <c r="H8" i="18"/>
  <c r="H6" i="18"/>
  <c r="H5" i="18"/>
  <c r="H4" i="18"/>
  <c r="H2" i="18"/>
  <c r="H20" i="18" l="1"/>
  <c r="H21" i="18" l="1"/>
  <c r="K2" i="18"/>
  <c r="D15" i="9"/>
  <c r="H23" i="18"/>
  <c r="H24" i="18" l="1"/>
  <c r="F15" i="9"/>
  <c r="H18" i="16"/>
  <c r="H19" i="16"/>
  <c r="H17" i="16"/>
  <c r="H15" i="16"/>
  <c r="H14" i="16"/>
  <c r="H13" i="16"/>
  <c r="H12" i="16"/>
  <c r="H10" i="16"/>
  <c r="H9" i="16"/>
  <c r="H8" i="16"/>
  <c r="H6" i="16"/>
  <c r="H5" i="16"/>
  <c r="H4" i="16"/>
  <c r="H2" i="16"/>
  <c r="H20" i="16" l="1"/>
  <c r="H13" i="15"/>
  <c r="H18" i="15"/>
  <c r="H10" i="15"/>
  <c r="H19" i="15"/>
  <c r="H17" i="15"/>
  <c r="H15" i="15"/>
  <c r="H14" i="15"/>
  <c r="H12" i="15"/>
  <c r="H9" i="15"/>
  <c r="H8" i="15"/>
  <c r="H6" i="15"/>
  <c r="H5" i="15"/>
  <c r="H4" i="15"/>
  <c r="H2" i="15"/>
  <c r="H21" i="16" l="1"/>
  <c r="D14" i="9"/>
  <c r="K2" i="16"/>
  <c r="H23" i="16"/>
  <c r="H20" i="15"/>
  <c r="D13" i="9" s="1"/>
  <c r="G4" i="3"/>
  <c r="G4" i="2"/>
  <c r="G4" i="1"/>
  <c r="G4" i="13"/>
  <c r="G4" i="8"/>
  <c r="G14" i="13"/>
  <c r="G14" i="8"/>
  <c r="J19" i="13"/>
  <c r="H24" i="16" l="1"/>
  <c r="F14" i="9"/>
  <c r="H21" i="15"/>
  <c r="K2" i="15"/>
  <c r="H23" i="15"/>
  <c r="E18" i="13"/>
  <c r="H24" i="15" l="1"/>
  <c r="F13" i="9"/>
  <c r="E10" i="9"/>
  <c r="E9" i="9"/>
  <c r="E8" i="9"/>
  <c r="E7" i="9"/>
  <c r="E6" i="9"/>
  <c r="E5" i="9"/>
  <c r="E4" i="9"/>
  <c r="E2" i="9"/>
  <c r="E3" i="9"/>
  <c r="C10" i="9" l="1"/>
  <c r="B10" i="9"/>
  <c r="G19" i="13"/>
  <c r="G18" i="13"/>
  <c r="G17" i="13"/>
  <c r="G13" i="13"/>
  <c r="G12" i="13"/>
  <c r="G10" i="13"/>
  <c r="G9" i="13"/>
  <c r="G8" i="13"/>
  <c r="G6" i="13"/>
  <c r="G5" i="13"/>
  <c r="G2" i="13"/>
  <c r="G20" i="13" l="1"/>
  <c r="I2" i="13" s="1"/>
  <c r="G10" i="12"/>
  <c r="G18" i="12"/>
  <c r="G17" i="12"/>
  <c r="G16" i="12"/>
  <c r="G14" i="12"/>
  <c r="G13" i="12"/>
  <c r="G12" i="12"/>
  <c r="G9" i="12"/>
  <c r="G8" i="12"/>
  <c r="G6" i="12"/>
  <c r="G5" i="12"/>
  <c r="G4" i="12"/>
  <c r="G2" i="12"/>
  <c r="G14" i="11"/>
  <c r="G10" i="11"/>
  <c r="G11" i="11"/>
  <c r="G20" i="11"/>
  <c r="G19" i="11"/>
  <c r="G18" i="11"/>
  <c r="G16" i="11"/>
  <c r="G15" i="11"/>
  <c r="G13" i="11"/>
  <c r="G9" i="11"/>
  <c r="G8" i="11"/>
  <c r="G6" i="11"/>
  <c r="G5" i="11"/>
  <c r="G4" i="11"/>
  <c r="G2" i="11"/>
  <c r="C5" i="9"/>
  <c r="C4" i="9"/>
  <c r="G21" i="13" l="1"/>
  <c r="D10" i="9"/>
  <c r="G24" i="13"/>
  <c r="G10" i="9" s="1"/>
  <c r="G19" i="12"/>
  <c r="G21" i="11"/>
  <c r="G20" i="12" l="1"/>
  <c r="D12" i="9"/>
  <c r="G22" i="11"/>
  <c r="D11" i="9"/>
  <c r="G25" i="13"/>
  <c r="F10" i="9"/>
  <c r="G22" i="12"/>
  <c r="G24" i="11"/>
  <c r="G6" i="8"/>
  <c r="G19" i="8"/>
  <c r="G9" i="7"/>
  <c r="G6" i="7"/>
  <c r="C9" i="9"/>
  <c r="B9" i="9"/>
  <c r="C8" i="9"/>
  <c r="B8" i="9"/>
  <c r="E8" i="1"/>
  <c r="G16" i="1"/>
  <c r="G6" i="1"/>
  <c r="G8" i="2"/>
  <c r="G6" i="2"/>
  <c r="C7" i="9"/>
  <c r="B7" i="9"/>
  <c r="C6" i="9"/>
  <c r="B6" i="9"/>
  <c r="B5" i="9"/>
  <c r="B4" i="9"/>
  <c r="C3" i="9"/>
  <c r="B3" i="9"/>
  <c r="C2" i="9"/>
  <c r="B2" i="9"/>
  <c r="G16" i="3"/>
  <c r="G14" i="6"/>
  <c r="E8" i="6"/>
  <c r="G19" i="6"/>
  <c r="G6" i="6"/>
  <c r="G8" i="5"/>
  <c r="G19" i="5"/>
  <c r="G6" i="5"/>
  <c r="G18" i="8"/>
  <c r="G17" i="8"/>
  <c r="G15" i="8"/>
  <c r="G13" i="8"/>
  <c r="G12" i="8"/>
  <c r="G10" i="8"/>
  <c r="G9" i="8"/>
  <c r="G8" i="8"/>
  <c r="G5" i="8"/>
  <c r="G2" i="8"/>
  <c r="G12" i="7"/>
  <c r="G19" i="7"/>
  <c r="G18" i="7"/>
  <c r="G17" i="7"/>
  <c r="G15" i="7"/>
  <c r="G14" i="7"/>
  <c r="G13" i="7"/>
  <c r="G10" i="7"/>
  <c r="G8" i="7"/>
  <c r="G5" i="7"/>
  <c r="G4" i="7"/>
  <c r="G2" i="7"/>
  <c r="G18" i="6"/>
  <c r="G17" i="6"/>
  <c r="G15" i="6"/>
  <c r="G13" i="6"/>
  <c r="G12" i="6"/>
  <c r="G10" i="6"/>
  <c r="G9" i="6"/>
  <c r="G8" i="6"/>
  <c r="G5" i="6"/>
  <c r="G4" i="6"/>
  <c r="G2" i="6"/>
  <c r="G18" i="5"/>
  <c r="G17" i="5"/>
  <c r="G15" i="5"/>
  <c r="G14" i="5"/>
  <c r="G13" i="5"/>
  <c r="G12" i="5"/>
  <c r="G10" i="5"/>
  <c r="G9" i="5"/>
  <c r="G5" i="5"/>
  <c r="G4" i="5"/>
  <c r="G2" i="5"/>
  <c r="G20" i="4"/>
  <c r="G19" i="4"/>
  <c r="G18" i="4"/>
  <c r="G16" i="4"/>
  <c r="G15" i="4"/>
  <c r="G14" i="4"/>
  <c r="G13" i="4"/>
  <c r="G12" i="4"/>
  <c r="G10" i="4"/>
  <c r="G9" i="4"/>
  <c r="G8" i="4"/>
  <c r="G6" i="4"/>
  <c r="G5" i="4"/>
  <c r="G4" i="4"/>
  <c r="G13" i="3"/>
  <c r="G20" i="3"/>
  <c r="G19" i="3"/>
  <c r="G18" i="3"/>
  <c r="G15" i="3"/>
  <c r="G14" i="3"/>
  <c r="G12" i="3"/>
  <c r="G10" i="3"/>
  <c r="G9" i="3"/>
  <c r="G8" i="3"/>
  <c r="G6" i="3"/>
  <c r="G5" i="3"/>
  <c r="G2" i="3"/>
  <c r="G20" i="2"/>
  <c r="G19" i="2"/>
  <c r="G18" i="2"/>
  <c r="G16" i="2"/>
  <c r="G15" i="2"/>
  <c r="G14" i="2"/>
  <c r="G13" i="2"/>
  <c r="G12" i="2"/>
  <c r="G10" i="2"/>
  <c r="G9" i="2"/>
  <c r="G5" i="2"/>
  <c r="G2" i="2"/>
  <c r="G15" i="1"/>
  <c r="G20" i="1"/>
  <c r="G19" i="1"/>
  <c r="G18" i="1"/>
  <c r="G14" i="1"/>
  <c r="G13" i="1"/>
  <c r="G12" i="1"/>
  <c r="G10" i="1"/>
  <c r="G9" i="1"/>
  <c r="G8" i="1"/>
  <c r="G5" i="1"/>
  <c r="G2" i="1"/>
  <c r="G23" i="12" l="1"/>
  <c r="F12" i="9"/>
  <c r="G25" i="11"/>
  <c r="F11" i="9"/>
  <c r="G20" i="6"/>
  <c r="G20" i="8"/>
  <c r="G20" i="7"/>
  <c r="G20" i="5"/>
  <c r="G24" i="5" s="1"/>
  <c r="G21" i="4"/>
  <c r="G21" i="3"/>
  <c r="G21" i="2"/>
  <c r="G25" i="2" s="1"/>
  <c r="K4" i="1" s="1"/>
  <c r="G6" i="9" s="1"/>
  <c r="G21" i="1"/>
  <c r="G24" i="6" l="1"/>
  <c r="G25" i="6" s="1"/>
  <c r="G26" i="2"/>
  <c r="G24" i="8"/>
  <c r="K4" i="7" s="1"/>
  <c r="G8" i="9" s="1"/>
  <c r="G22" i="4"/>
  <c r="D4" i="9"/>
  <c r="G21" i="8"/>
  <c r="D8" i="9"/>
  <c r="G21" i="7"/>
  <c r="D9" i="9"/>
  <c r="G22" i="1"/>
  <c r="D7" i="9"/>
  <c r="G22" i="2"/>
  <c r="D6" i="9"/>
  <c r="G22" i="3"/>
  <c r="D5" i="9"/>
  <c r="G21" i="6"/>
  <c r="D2" i="9"/>
  <c r="G21" i="5"/>
  <c r="D3" i="9"/>
  <c r="G23" i="7"/>
  <c r="K3" i="7" s="1"/>
  <c r="G9" i="9" s="1"/>
  <c r="G23" i="5"/>
  <c r="K3" i="5" s="1"/>
  <c r="G3" i="9" s="1"/>
  <c r="G24" i="3"/>
  <c r="K3" i="3" s="1"/>
  <c r="G5" i="9" s="1"/>
  <c r="F6" i="9"/>
  <c r="G24" i="1"/>
  <c r="K3" i="1" s="1"/>
  <c r="G7" i="9" s="1"/>
  <c r="F2" i="9" l="1"/>
  <c r="K4" i="5"/>
  <c r="G2" i="9" s="1"/>
  <c r="G25" i="8"/>
  <c r="F8" i="9"/>
  <c r="F9" i="9"/>
  <c r="G24" i="7"/>
  <c r="F5" i="9"/>
  <c r="G25" i="3"/>
  <c r="F7" i="9"/>
  <c r="G25" i="1"/>
  <c r="F3" i="9"/>
  <c r="G2" i="4"/>
  <c r="G26" i="4" l="1"/>
  <c r="G25" i="4"/>
  <c r="K4" i="3" s="1"/>
  <c r="G4" i="9" s="1"/>
  <c r="F4" i="9" l="1"/>
</calcChain>
</file>

<file path=xl/sharedStrings.xml><?xml version="1.0" encoding="utf-8"?>
<sst xmlns="http://schemas.openxmlformats.org/spreadsheetml/2006/main" count="866" uniqueCount="88">
  <si>
    <t>t/ha</t>
  </si>
  <si>
    <t>Price</t>
  </si>
  <si>
    <t>number</t>
  </si>
  <si>
    <t>cost $</t>
  </si>
  <si>
    <t>cost $/ha</t>
  </si>
  <si>
    <t>Pre-sowing</t>
  </si>
  <si>
    <t>spray</t>
  </si>
  <si>
    <t>operation</t>
  </si>
  <si>
    <t>/ha</t>
  </si>
  <si>
    <t>cultivation</t>
  </si>
  <si>
    <t>pre-irrig</t>
  </si>
  <si>
    <t>Ml/ha</t>
  </si>
  <si>
    <t>/Ml</t>
  </si>
  <si>
    <t>Sowing</t>
  </si>
  <si>
    <t>machinery</t>
  </si>
  <si>
    <t>fertiliser</t>
  </si>
  <si>
    <t>kg/ha</t>
  </si>
  <si>
    <t>/tonne</t>
  </si>
  <si>
    <t>seed</t>
  </si>
  <si>
    <t>Post sowing</t>
  </si>
  <si>
    <t>herbicide</t>
  </si>
  <si>
    <t>fungicide</t>
  </si>
  <si>
    <t>sprays</t>
  </si>
  <si>
    <t>topdress</t>
  </si>
  <si>
    <t>irrigation</t>
  </si>
  <si>
    <t>Harvest</t>
  </si>
  <si>
    <t>windrow</t>
  </si>
  <si>
    <t>mow/rake/bale</t>
  </si>
  <si>
    <t>header</t>
  </si>
  <si>
    <t>Total Variable Cost</t>
  </si>
  <si>
    <t>Variable Cost - water</t>
  </si>
  <si>
    <t>Gross Margin</t>
  </si>
  <si>
    <t>insecticide</t>
  </si>
  <si>
    <t>water up</t>
  </si>
  <si>
    <t>Fabas low yld</t>
  </si>
  <si>
    <t>Wheat low yld</t>
  </si>
  <si>
    <t>Est Yld</t>
  </si>
  <si>
    <t>Price $/t</t>
  </si>
  <si>
    <t>Input Costs $/ha</t>
  </si>
  <si>
    <t>Gross Margin $/ha</t>
  </si>
  <si>
    <t>Irrigate</t>
  </si>
  <si>
    <t>Don't irr</t>
  </si>
  <si>
    <t>Water Sales</t>
  </si>
  <si>
    <t>water sales</t>
  </si>
  <si>
    <t>Barley irrigated</t>
  </si>
  <si>
    <t>$/paddock</t>
  </si>
  <si>
    <t>Barley low yld + sell</t>
  </si>
  <si>
    <t>Canola low yld + sell</t>
  </si>
  <si>
    <t>Canola irrigated</t>
  </si>
  <si>
    <t>Selling</t>
  </si>
  <si>
    <t>Fabas irrigated</t>
  </si>
  <si>
    <t>Wheat irrigated</t>
  </si>
  <si>
    <t>Cereal hay</t>
  </si>
  <si>
    <t>Water $/Ml</t>
  </si>
  <si>
    <t>CANOLA</t>
  </si>
  <si>
    <t>BARLEY</t>
  </si>
  <si>
    <t>WHEAT</t>
  </si>
  <si>
    <t>CEREAL HAY</t>
  </si>
  <si>
    <t>FABAS</t>
  </si>
  <si>
    <t>SOYS</t>
  </si>
  <si>
    <t>Size</t>
  </si>
  <si>
    <t>Paddock Gross Margin</t>
  </si>
  <si>
    <t>ha</t>
  </si>
  <si>
    <t>Mow</t>
  </si>
  <si>
    <t>Rake</t>
  </si>
  <si>
    <t>Bale</t>
  </si>
  <si>
    <t>Total</t>
  </si>
  <si>
    <t>/t</t>
  </si>
  <si>
    <t>Disclaimer:</t>
  </si>
  <si>
    <t>This publication has been produced for the benefit of mixed farmers and croppers in northern Victoria and southern NSW. It may be of assistance to you but the editors, the Board of the ICC and its</t>
  </si>
  <si>
    <t>employees do not guarantee that the publication is without flaw of any kind or is wholly appropriate for your purposes and therefore disclaim all liability for any error, loss or other consequences</t>
  </si>
  <si>
    <t>which may arise from relying on this publication.</t>
  </si>
  <si>
    <t>Forage Sorghum</t>
  </si>
  <si>
    <t>/kg</t>
  </si>
  <si>
    <t>Millet</t>
  </si>
  <si>
    <t>Pre-season</t>
  </si>
  <si>
    <t>Lucerne - established</t>
  </si>
  <si>
    <t>rake</t>
  </si>
  <si>
    <t>mow</t>
  </si>
  <si>
    <t>bale</t>
  </si>
  <si>
    <t>Cost/t</t>
  </si>
  <si>
    <t>MAIZE Grain</t>
  </si>
  <si>
    <t>If you have any questions or need another copy, email Damian (damian.jones@irrigatedcroppingcouncil.com.au) or ring (0409 181 099)</t>
  </si>
  <si>
    <t>Maize (grain)</t>
  </si>
  <si>
    <t>Soybeans</t>
  </si>
  <si>
    <t>Lucerne</t>
  </si>
  <si>
    <t>Fodder</t>
  </si>
  <si>
    <t>Cost of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</si>
</sst>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quot;$&quot;* #,##0_-;\-&quot;$&quot;* #,##0_-;_-&quot;$&quot;* &quot;-&quot;??_-;_-@_-"/>
  </numFmts>
  <fonts count="8" x14ac:knownFonts="1">
    <font>
      <sz val="10"/>
      <name val="Arial"/>
    </font>
    <font>
      <sz val="10"/>
      <name val="Arial"/>
      <family val="2"/>
    </font>
    <font>
      <sz val="14"/>
      <name val="Arial"/>
      <family val="2"/>
    </font>
    <font>
      <sz val="14"/>
      <name val="Arial"/>
      <family val="2"/>
    </font>
    <font>
      <sz val="10"/>
      <name val="Arial"/>
      <family val="2"/>
    </font>
    <font>
      <sz val="18"/>
      <name val="Calibri"/>
      <family val="2"/>
      <scheme val="minor"/>
    </font>
    <font>
      <sz val="14"/>
      <name val="Calibri"/>
      <family val="2"/>
      <scheme val="minor"/>
    </font>
    <font>
      <b/>
      <sz val="14"/>
      <name val="Arial"/>
      <family val="2"/>
    </font>
  </fonts>
  <fills count="16">
    <fill>
      <patternFill patternType="none"/>
    </fill>
    <fill>
      <patternFill patternType="gray125"/>
    </fill>
    <fill>
      <patternFill patternType="solid">
        <fgColor indexed="11"/>
        <bgColor indexed="64"/>
      </patternFill>
    </fill>
    <fill>
      <patternFill patternType="solid">
        <fgColor indexed="51"/>
        <bgColor indexed="64"/>
      </patternFill>
    </fill>
    <fill>
      <patternFill patternType="solid">
        <fgColor indexed="1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44" fontId="4" fillId="0" borderId="0" applyFont="0" applyFill="0" applyBorder="0" applyAlignment="0" applyProtection="0"/>
  </cellStyleXfs>
  <cellXfs count="155">
    <xf numFmtId="0" fontId="0" fillId="0" borderId="0" xfId="0"/>
    <xf numFmtId="0" fontId="3" fillId="0" borderId="0" xfId="2" applyFont="1"/>
    <xf numFmtId="0" fontId="4" fillId="0" borderId="0" xfId="2"/>
    <xf numFmtId="0" fontId="3" fillId="0" borderId="0" xfId="2" applyFont="1" applyAlignment="1">
      <alignment horizontal="right"/>
    </xf>
    <xf numFmtId="164" fontId="3" fillId="0" borderId="0" xfId="3" applyNumberFormat="1" applyFont="1" applyAlignment="1">
      <alignment horizontal="left"/>
    </xf>
    <xf numFmtId="164" fontId="3" fillId="2" borderId="0" xfId="2" applyNumberFormat="1" applyFont="1" applyFill="1"/>
    <xf numFmtId="0" fontId="3" fillId="0" borderId="1" xfId="2" applyFont="1" applyBorder="1"/>
    <xf numFmtId="0" fontId="3" fillId="0" borderId="0" xfId="2" quotePrefix="1" applyFont="1" applyFill="1" applyBorder="1"/>
    <xf numFmtId="0" fontId="3" fillId="0" borderId="0" xfId="2" quotePrefix="1" applyFont="1" applyBorder="1"/>
    <xf numFmtId="0" fontId="3" fillId="0" borderId="0" xfId="2" applyFont="1" applyBorder="1"/>
    <xf numFmtId="44" fontId="3" fillId="3" borderId="0" xfId="3" applyFont="1" applyFill="1"/>
    <xf numFmtId="0" fontId="3" fillId="0" borderId="0" xfId="2" quotePrefix="1" applyFont="1"/>
    <xf numFmtId="43" fontId="4" fillId="0" borderId="0" xfId="2" applyNumberFormat="1"/>
    <xf numFmtId="164" fontId="3" fillId="4" borderId="0" xfId="2" applyNumberFormat="1" applyFont="1" applyFill="1"/>
    <xf numFmtId="0" fontId="3" fillId="6" borderId="1" xfId="2" applyFont="1" applyFill="1" applyBorder="1"/>
    <xf numFmtId="164" fontId="3" fillId="7" borderId="0" xfId="1" applyNumberFormat="1" applyFont="1" applyFill="1"/>
    <xf numFmtId="0" fontId="3" fillId="15" borderId="1" xfId="2" applyFont="1" applyFill="1" applyBorder="1"/>
    <xf numFmtId="0" fontId="3" fillId="15" borderId="0" xfId="2" applyFont="1" applyFill="1"/>
    <xf numFmtId="0" fontId="3" fillId="12" borderId="0" xfId="0" applyFont="1" applyFill="1" applyProtection="1">
      <protection locked="0"/>
    </xf>
    <xf numFmtId="0" fontId="2" fillId="0" borderId="0" xfId="0" applyFont="1" applyAlignment="1" applyProtection="1">
      <alignment horizontal="right"/>
      <protection locked="0"/>
    </xf>
    <xf numFmtId="0" fontId="2" fillId="0" borderId="0" xfId="0" applyFont="1" applyProtection="1">
      <protection locked="0"/>
    </xf>
    <xf numFmtId="0" fontId="4" fillId="0" borderId="0" xfId="2" applyProtection="1">
      <protection locked="0"/>
    </xf>
    <xf numFmtId="0" fontId="7" fillId="0" borderId="0" xfId="2" applyFont="1" applyAlignment="1" applyProtection="1">
      <alignment horizontal="right"/>
      <protection locked="0"/>
    </xf>
    <xf numFmtId="0" fontId="7" fillId="0" borderId="0" xfId="2" quotePrefix="1" applyFont="1" applyProtection="1">
      <protection locked="0"/>
    </xf>
    <xf numFmtId="0" fontId="0" fillId="0" borderId="0" xfId="0" applyProtection="1">
      <protection locked="0"/>
    </xf>
    <xf numFmtId="164" fontId="2" fillId="0" borderId="0" xfId="1" applyNumberFormat="1" applyFont="1" applyAlignment="1" applyProtection="1">
      <alignment horizontal="left"/>
      <protection locked="0"/>
    </xf>
    <xf numFmtId="0" fontId="7" fillId="0" borderId="0" xfId="2" applyFont="1" applyProtection="1">
      <protection locked="0"/>
    </xf>
    <xf numFmtId="0" fontId="2" fillId="0" borderId="1" xfId="0" applyFont="1" applyBorder="1" applyProtection="1">
      <protection locked="0"/>
    </xf>
    <xf numFmtId="0" fontId="2" fillId="6" borderId="1" xfId="0" applyFont="1" applyFill="1" applyBorder="1" applyProtection="1">
      <protection locked="0"/>
    </xf>
    <xf numFmtId="0" fontId="2" fillId="0" borderId="0" xfId="0" quotePrefix="1" applyFont="1" applyFill="1" applyBorder="1" applyProtection="1">
      <protection locked="0"/>
    </xf>
    <xf numFmtId="0" fontId="2" fillId="15" borderId="1" xfId="0" applyFont="1" applyFill="1" applyBorder="1" applyProtection="1">
      <protection locked="0"/>
    </xf>
    <xf numFmtId="0" fontId="2" fillId="0" borderId="0" xfId="0" quotePrefix="1" applyFont="1" applyBorder="1" applyProtection="1">
      <protection locked="0"/>
    </xf>
    <xf numFmtId="0" fontId="2" fillId="0" borderId="0" xfId="0" applyFont="1" applyBorder="1" applyProtection="1">
      <protection locked="0"/>
    </xf>
    <xf numFmtId="0" fontId="2" fillId="0" borderId="0" xfId="0" quotePrefix="1" applyFont="1" applyProtection="1">
      <protection locked="0"/>
    </xf>
    <xf numFmtId="43" fontId="0" fillId="0" borderId="0" xfId="0" applyNumberFormat="1" applyProtection="1">
      <protection locked="0"/>
    </xf>
    <xf numFmtId="0" fontId="3" fillId="0" borderId="0" xfId="0" quotePrefix="1" applyFont="1" applyProtection="1">
      <protection locked="0"/>
    </xf>
    <xf numFmtId="164" fontId="2" fillId="2" borderId="0" xfId="0" applyNumberFormat="1" applyFont="1" applyFill="1" applyProtection="1"/>
    <xf numFmtId="0" fontId="2" fillId="15" borderId="1" xfId="0" applyFont="1" applyFill="1" applyBorder="1" applyProtection="1"/>
    <xf numFmtId="44" fontId="2" fillId="3" borderId="0" xfId="1" applyFont="1" applyFill="1" applyProtection="1"/>
    <xf numFmtId="164" fontId="2" fillId="4" borderId="0" xfId="0" applyNumberFormat="1" applyFont="1" applyFill="1" applyProtection="1"/>
    <xf numFmtId="164" fontId="3" fillId="7" borderId="0" xfId="1" applyNumberFormat="1" applyFont="1" applyFill="1" applyProtection="1"/>
    <xf numFmtId="0" fontId="3" fillId="11" borderId="0" xfId="2" applyFont="1" applyFill="1" applyProtection="1">
      <protection locked="0"/>
    </xf>
    <xf numFmtId="0" fontId="3" fillId="0" borderId="0" xfId="2" applyFont="1" applyAlignment="1" applyProtection="1">
      <alignment horizontal="right"/>
      <protection locked="0"/>
    </xf>
    <xf numFmtId="0" fontId="3" fillId="0" borderId="0" xfId="2" applyFont="1" applyProtection="1">
      <protection locked="0"/>
    </xf>
    <xf numFmtId="0" fontId="7" fillId="0" borderId="0" xfId="2" applyFont="1" applyAlignment="1" applyProtection="1">
      <alignment horizontal="left"/>
      <protection locked="0"/>
    </xf>
    <xf numFmtId="164" fontId="3" fillId="0" borderId="0" xfId="3" applyNumberFormat="1" applyFont="1" applyAlignment="1" applyProtection="1">
      <alignment horizontal="left"/>
      <protection locked="0"/>
    </xf>
    <xf numFmtId="164" fontId="7" fillId="0" borderId="0" xfId="2" applyNumberFormat="1" applyFont="1" applyAlignment="1" applyProtection="1">
      <alignment horizontal="right"/>
      <protection locked="0"/>
    </xf>
    <xf numFmtId="0" fontId="3" fillId="0" borderId="1" xfId="2" applyFont="1" applyBorder="1" applyProtection="1">
      <protection locked="0"/>
    </xf>
    <xf numFmtId="0" fontId="3" fillId="6" borderId="1" xfId="2" applyFont="1" applyFill="1" applyBorder="1" applyProtection="1">
      <protection locked="0"/>
    </xf>
    <xf numFmtId="0" fontId="3" fillId="0" borderId="0" xfId="2" quotePrefix="1" applyFont="1" applyFill="1" applyBorder="1" applyProtection="1">
      <protection locked="0"/>
    </xf>
    <xf numFmtId="0" fontId="3" fillId="15" borderId="1" xfId="2" applyFont="1" applyFill="1" applyBorder="1" applyProtection="1">
      <protection locked="0"/>
    </xf>
    <xf numFmtId="164" fontId="7" fillId="0" borderId="0" xfId="1" applyNumberFormat="1" applyFont="1" applyAlignment="1" applyProtection="1">
      <alignment horizontal="right"/>
      <protection locked="0"/>
    </xf>
    <xf numFmtId="0" fontId="3" fillId="0" borderId="0" xfId="2" quotePrefix="1" applyFont="1" applyBorder="1" applyProtection="1">
      <protection locked="0"/>
    </xf>
    <xf numFmtId="0" fontId="3" fillId="0" borderId="0" xfId="2" applyFont="1" applyBorder="1" applyProtection="1">
      <protection locked="0"/>
    </xf>
    <xf numFmtId="0" fontId="3" fillId="0" borderId="0" xfId="2" quotePrefix="1" applyFont="1" applyProtection="1">
      <protection locked="0"/>
    </xf>
    <xf numFmtId="43" fontId="4" fillId="0" borderId="0" xfId="2" applyNumberFormat="1" applyProtection="1">
      <protection locked="0"/>
    </xf>
    <xf numFmtId="164" fontId="3" fillId="2" borderId="0" xfId="2" applyNumberFormat="1" applyFont="1" applyFill="1" applyProtection="1"/>
    <xf numFmtId="0" fontId="3" fillId="15" borderId="1" xfId="2" applyFont="1" applyFill="1" applyBorder="1" applyProtection="1"/>
    <xf numFmtId="44" fontId="3" fillId="3" borderId="0" xfId="3" applyFont="1" applyFill="1" applyProtection="1"/>
    <xf numFmtId="164" fontId="3" fillId="4" borderId="0" xfId="2" applyNumberFormat="1" applyFont="1" applyFill="1" applyProtection="1"/>
    <xf numFmtId="164" fontId="7" fillId="0" borderId="0" xfId="2" applyNumberFormat="1" applyFont="1" applyAlignment="1" applyProtection="1">
      <alignment horizontal="right"/>
    </xf>
    <xf numFmtId="164" fontId="7" fillId="0" borderId="0" xfId="1" applyNumberFormat="1" applyFont="1" applyAlignment="1" applyProtection="1">
      <alignment horizontal="right"/>
    </xf>
    <xf numFmtId="0" fontId="3" fillId="14" borderId="0" xfId="2" applyFont="1" applyFill="1" applyProtection="1">
      <protection locked="0"/>
    </xf>
    <xf numFmtId="0" fontId="3" fillId="7" borderId="0" xfId="2" applyFont="1" applyFill="1" applyBorder="1" applyProtection="1">
      <protection locked="0"/>
    </xf>
    <xf numFmtId="0" fontId="3" fillId="7" borderId="1" xfId="2" applyFont="1" applyFill="1" applyBorder="1" applyProtection="1">
      <protection locked="0"/>
    </xf>
    <xf numFmtId="0" fontId="2" fillId="0" borderId="0" xfId="2" applyFont="1" applyProtection="1">
      <protection locked="0"/>
    </xf>
    <xf numFmtId="0" fontId="2" fillId="0" borderId="0" xfId="2" quotePrefix="1" applyFont="1" applyProtection="1">
      <protection locked="0"/>
    </xf>
    <xf numFmtId="164" fontId="2" fillId="6" borderId="0" xfId="2" applyNumberFormat="1" applyFont="1" applyFill="1" applyProtection="1">
      <protection locked="0"/>
    </xf>
    <xf numFmtId="164" fontId="2" fillId="6" borderId="0" xfId="1" applyNumberFormat="1" applyFont="1" applyFill="1" applyProtection="1">
      <protection locked="0"/>
    </xf>
    <xf numFmtId="0" fontId="4" fillId="0" borderId="0" xfId="2" applyProtection="1"/>
    <xf numFmtId="164" fontId="2" fillId="6" borderId="0" xfId="1" applyNumberFormat="1" applyFont="1" applyFill="1" applyProtection="1"/>
    <xf numFmtId="0" fontId="3" fillId="0" borderId="1" xfId="2" applyFont="1" applyFill="1" applyBorder="1" applyProtection="1">
      <protection locked="0"/>
    </xf>
    <xf numFmtId="0" fontId="7" fillId="6" borderId="0" xfId="2" applyFont="1" applyFill="1" applyProtection="1">
      <protection locked="0"/>
    </xf>
    <xf numFmtId="0" fontId="2" fillId="0" borderId="0" xfId="0" applyFont="1" applyAlignment="1" applyProtection="1">
      <alignment horizontal="left"/>
      <protection locked="0"/>
    </xf>
    <xf numFmtId="0" fontId="4" fillId="0" borderId="0" xfId="2" applyAlignment="1" applyProtection="1">
      <alignment horizontal="left"/>
      <protection locked="0"/>
    </xf>
    <xf numFmtId="0" fontId="7" fillId="0" borderId="0" xfId="0" applyFont="1" applyProtection="1">
      <protection locked="0"/>
    </xf>
    <xf numFmtId="0" fontId="7" fillId="6" borderId="0" xfId="0" applyFont="1" applyFill="1" applyProtection="1">
      <protection locked="0"/>
    </xf>
    <xf numFmtId="0" fontId="5" fillId="0" borderId="0" xfId="0" applyFont="1" applyProtection="1">
      <protection locked="0"/>
    </xf>
    <xf numFmtId="0" fontId="6" fillId="0" borderId="0" xfId="0" applyFont="1" applyProtection="1">
      <protection locked="0"/>
    </xf>
    <xf numFmtId="0" fontId="6" fillId="0" borderId="0" xfId="0" applyFont="1" applyFill="1" applyBorder="1" applyProtection="1">
      <protection locked="0"/>
    </xf>
    <xf numFmtId="0" fontId="6" fillId="0" borderId="0" xfId="0" quotePrefix="1" applyFont="1" applyProtection="1">
      <protection locked="0"/>
    </xf>
    <xf numFmtId="0" fontId="0" fillId="0" borderId="1" xfId="0" applyBorder="1" applyProtection="1"/>
    <xf numFmtId="0" fontId="5" fillId="0" borderId="1" xfId="0" applyFont="1" applyBorder="1" applyProtection="1"/>
    <xf numFmtId="0" fontId="5" fillId="0" borderId="1" xfId="0" applyFont="1" applyFill="1" applyBorder="1" applyProtection="1"/>
    <xf numFmtId="0" fontId="5" fillId="8" borderId="1" xfId="0" applyFont="1" applyFill="1" applyBorder="1" applyProtection="1"/>
    <xf numFmtId="0" fontId="6" fillId="8" borderId="1" xfId="0" applyFont="1" applyFill="1" applyBorder="1" applyProtection="1"/>
    <xf numFmtId="164" fontId="6" fillId="8" borderId="1" xfId="1" applyNumberFormat="1" applyFont="1" applyFill="1" applyBorder="1" applyProtection="1"/>
    <xf numFmtId="164" fontId="6" fillId="8" borderId="1" xfId="0" applyNumberFormat="1" applyFont="1" applyFill="1" applyBorder="1" applyProtection="1"/>
    <xf numFmtId="164" fontId="7" fillId="8" borderId="1" xfId="0" applyNumberFormat="1" applyFont="1" applyFill="1" applyBorder="1" applyProtection="1"/>
    <xf numFmtId="164" fontId="6" fillId="8" borderId="1" xfId="0" applyNumberFormat="1" applyFont="1" applyFill="1" applyBorder="1" applyAlignment="1" applyProtection="1">
      <alignment horizontal="right"/>
    </xf>
    <xf numFmtId="0" fontId="5" fillId="10" borderId="1" xfId="0" applyFont="1" applyFill="1" applyBorder="1" applyProtection="1"/>
    <xf numFmtId="0" fontId="6" fillId="10" borderId="1" xfId="0" applyFont="1" applyFill="1" applyBorder="1" applyProtection="1"/>
    <xf numFmtId="164" fontId="6" fillId="10" borderId="1" xfId="1" applyNumberFormat="1" applyFont="1" applyFill="1" applyBorder="1" applyProtection="1"/>
    <xf numFmtId="164" fontId="6" fillId="10" borderId="1" xfId="0" applyNumberFormat="1" applyFont="1" applyFill="1" applyBorder="1" applyProtection="1"/>
    <xf numFmtId="164" fontId="7" fillId="10" borderId="1" xfId="0" applyNumberFormat="1" applyFont="1" applyFill="1" applyBorder="1" applyProtection="1"/>
    <xf numFmtId="0" fontId="5" fillId="9" borderId="1" xfId="0" applyFont="1" applyFill="1" applyBorder="1" applyProtection="1"/>
    <xf numFmtId="0" fontId="6" fillId="9" borderId="1" xfId="0" applyFont="1" applyFill="1" applyBorder="1" applyProtection="1"/>
    <xf numFmtId="164" fontId="6" fillId="9" borderId="1" xfId="1" applyNumberFormat="1" applyFont="1" applyFill="1" applyBorder="1" applyProtection="1"/>
    <xf numFmtId="164" fontId="6" fillId="9" borderId="1" xfId="0" applyNumberFormat="1" applyFont="1" applyFill="1" applyBorder="1" applyProtection="1"/>
    <xf numFmtId="164" fontId="7" fillId="9" borderId="1" xfId="0" applyNumberFormat="1" applyFont="1" applyFill="1" applyBorder="1" applyProtection="1"/>
    <xf numFmtId="0" fontId="5" fillId="11" borderId="1" xfId="0" applyFont="1" applyFill="1" applyBorder="1" applyProtection="1"/>
    <xf numFmtId="0" fontId="6" fillId="11" borderId="1" xfId="0" applyFont="1" applyFill="1" applyBorder="1" applyProtection="1"/>
    <xf numFmtId="164" fontId="6" fillId="11" borderId="1" xfId="1" applyNumberFormat="1" applyFont="1" applyFill="1" applyBorder="1" applyProtection="1"/>
    <xf numFmtId="164" fontId="6" fillId="11" borderId="1" xfId="0" applyNumberFormat="1" applyFont="1" applyFill="1" applyBorder="1" applyProtection="1"/>
    <xf numFmtId="164" fontId="7" fillId="11" borderId="1" xfId="0" applyNumberFormat="1" applyFont="1" applyFill="1" applyBorder="1" applyProtection="1"/>
    <xf numFmtId="0" fontId="6" fillId="0" borderId="1" xfId="0" applyFont="1" applyBorder="1" applyProtection="1"/>
    <xf numFmtId="164" fontId="6" fillId="0" borderId="1" xfId="1" applyNumberFormat="1" applyFont="1" applyBorder="1" applyProtection="1"/>
    <xf numFmtId="164" fontId="6" fillId="0" borderId="1" xfId="0" applyNumberFormat="1" applyFont="1" applyBorder="1" applyProtection="1"/>
    <xf numFmtId="164" fontId="7" fillId="0" borderId="1" xfId="0" applyNumberFormat="1" applyFont="1" applyFill="1" applyBorder="1" applyProtection="1"/>
    <xf numFmtId="0" fontId="3" fillId="13" borderId="0" xfId="2" applyFont="1" applyFill="1" applyProtection="1">
      <protection locked="0"/>
    </xf>
    <xf numFmtId="0" fontId="3" fillId="0" borderId="0" xfId="2" applyFont="1" applyFill="1" applyAlignment="1" applyProtection="1">
      <alignment horizontal="right"/>
      <protection locked="0"/>
    </xf>
    <xf numFmtId="164" fontId="3" fillId="0" borderId="0" xfId="3" applyNumberFormat="1" applyFont="1" applyFill="1" applyAlignment="1" applyProtection="1">
      <alignment horizontal="left"/>
      <protection locked="0"/>
    </xf>
    <xf numFmtId="164" fontId="3" fillId="0" borderId="0" xfId="2" applyNumberFormat="1" applyFont="1" applyProtection="1">
      <protection locked="0"/>
    </xf>
    <xf numFmtId="1" fontId="3" fillId="5" borderId="0" xfId="2" applyNumberFormat="1" applyFont="1" applyFill="1" applyProtection="1"/>
    <xf numFmtId="0" fontId="3" fillId="6" borderId="2" xfId="2" applyFont="1" applyFill="1" applyBorder="1" applyProtection="1">
      <protection locked="0"/>
    </xf>
    <xf numFmtId="0" fontId="2" fillId="7" borderId="0" xfId="2" applyFont="1" applyFill="1" applyBorder="1" applyProtection="1">
      <protection locked="0"/>
    </xf>
    <xf numFmtId="0" fontId="3" fillId="6" borderId="3" xfId="2" applyFont="1" applyFill="1" applyBorder="1" applyProtection="1">
      <protection locked="0"/>
    </xf>
    <xf numFmtId="44" fontId="2" fillId="7" borderId="0" xfId="1" applyFont="1" applyFill="1" applyProtection="1"/>
    <xf numFmtId="0" fontId="2" fillId="0" borderId="1" xfId="0" applyFont="1" applyFill="1" applyBorder="1" applyProtection="1">
      <protection locked="0"/>
    </xf>
    <xf numFmtId="164" fontId="7" fillId="0" borderId="0" xfId="2" applyNumberFormat="1" applyFont="1" applyProtection="1"/>
    <xf numFmtId="164" fontId="7" fillId="0" borderId="0" xfId="1" applyNumberFormat="1" applyFont="1" applyProtection="1"/>
    <xf numFmtId="0" fontId="2" fillId="7" borderId="1" xfId="0" applyFont="1" applyFill="1" applyBorder="1" applyProtection="1">
      <protection locked="0"/>
    </xf>
    <xf numFmtId="0" fontId="3" fillId="7" borderId="0" xfId="0" applyFont="1" applyFill="1" applyBorder="1" applyProtection="1">
      <protection locked="0"/>
    </xf>
    <xf numFmtId="0" fontId="3" fillId="0" borderId="0" xfId="0" applyFont="1" applyAlignment="1" applyProtection="1">
      <alignment horizontal="right"/>
      <protection locked="0"/>
    </xf>
    <xf numFmtId="0" fontId="3" fillId="10" borderId="0" xfId="0" applyFont="1" applyFill="1" applyProtection="1">
      <protection locked="0"/>
    </xf>
    <xf numFmtId="0" fontId="3" fillId="0" borderId="0" xfId="0" applyFont="1" applyProtection="1">
      <protection locked="0"/>
    </xf>
    <xf numFmtId="0" fontId="3" fillId="0" borderId="1" xfId="0" applyFont="1" applyBorder="1" applyProtection="1">
      <protection locked="0"/>
    </xf>
    <xf numFmtId="0" fontId="3" fillId="6" borderId="1" xfId="0" applyFont="1" applyFill="1" applyBorder="1" applyProtection="1">
      <protection locked="0"/>
    </xf>
    <xf numFmtId="164" fontId="2" fillId="0" borderId="0" xfId="0" applyNumberFormat="1" applyFont="1" applyFill="1" applyProtection="1">
      <protection locked="0"/>
    </xf>
    <xf numFmtId="0" fontId="3" fillId="7" borderId="1" xfId="0" applyFont="1" applyFill="1" applyBorder="1" applyProtection="1">
      <protection locked="0"/>
    </xf>
    <xf numFmtId="0" fontId="2" fillId="7" borderId="0" xfId="0" applyFont="1" applyFill="1" applyBorder="1" applyProtection="1">
      <protection locked="0"/>
    </xf>
    <xf numFmtId="164" fontId="2" fillId="7" borderId="0" xfId="1" applyNumberFormat="1" applyFont="1" applyFill="1" applyProtection="1"/>
    <xf numFmtId="0" fontId="2" fillId="15" borderId="0" xfId="2" applyFont="1" applyFill="1" applyAlignment="1">
      <alignment horizontal="right"/>
    </xf>
    <xf numFmtId="0" fontId="2" fillId="0" borderId="0" xfId="2" quotePrefix="1" applyFont="1" applyFill="1" applyBorder="1"/>
    <xf numFmtId="164" fontId="3" fillId="3" borderId="0" xfId="3" applyNumberFormat="1" applyFont="1" applyFill="1"/>
    <xf numFmtId="0" fontId="2" fillId="0" borderId="1" xfId="2" applyFont="1" applyBorder="1"/>
    <xf numFmtId="0" fontId="3" fillId="0" borderId="1" xfId="2" applyFont="1" applyFill="1" applyBorder="1"/>
    <xf numFmtId="0" fontId="3" fillId="6" borderId="1" xfId="2" applyNumberFormat="1" applyFont="1" applyFill="1" applyBorder="1"/>
    <xf numFmtId="0" fontId="2" fillId="0" borderId="0" xfId="2" applyFont="1"/>
    <xf numFmtId="0" fontId="2" fillId="0" borderId="0" xfId="0" applyFont="1"/>
    <xf numFmtId="0" fontId="2" fillId="0" borderId="0" xfId="2" applyFont="1" applyFill="1" applyProtection="1">
      <protection locked="0"/>
    </xf>
    <xf numFmtId="164" fontId="2" fillId="0" borderId="0" xfId="1" applyNumberFormat="1" applyFont="1" applyFill="1" applyProtection="1">
      <protection locked="0"/>
    </xf>
    <xf numFmtId="0" fontId="2" fillId="0" borderId="0" xfId="2" quotePrefix="1" applyFont="1" applyFill="1" applyProtection="1">
      <protection locked="0"/>
    </xf>
    <xf numFmtId="164" fontId="2" fillId="0" borderId="0" xfId="2" applyNumberFormat="1" applyFont="1" applyFill="1" applyProtection="1">
      <protection locked="0"/>
    </xf>
    <xf numFmtId="164" fontId="2" fillId="0" borderId="0" xfId="1" applyNumberFormat="1" applyFont="1" applyFill="1" applyProtection="1"/>
    <xf numFmtId="0" fontId="0" fillId="0" borderId="0" xfId="0" applyFill="1"/>
    <xf numFmtId="0" fontId="2" fillId="0" borderId="0" xfId="2" quotePrefix="1" applyFont="1" applyBorder="1"/>
    <xf numFmtId="164" fontId="2" fillId="0" borderId="0" xfId="0" applyNumberFormat="1" applyFont="1"/>
    <xf numFmtId="0" fontId="2" fillId="15" borderId="0" xfId="2" applyFont="1" applyFill="1"/>
    <xf numFmtId="0" fontId="5" fillId="0" borderId="1" xfId="0" applyFont="1" applyBorder="1" applyProtection="1">
      <protection locked="0"/>
    </xf>
    <xf numFmtId="0" fontId="6" fillId="0" borderId="1" xfId="0" applyFont="1" applyBorder="1" applyProtection="1">
      <protection locked="0"/>
    </xf>
    <xf numFmtId="164" fontId="6" fillId="0" borderId="1" xfId="1" applyNumberFormat="1" applyFont="1" applyBorder="1" applyProtection="1">
      <protection locked="0"/>
    </xf>
    <xf numFmtId="164" fontId="6" fillId="0" borderId="1" xfId="0" applyNumberFormat="1" applyFont="1" applyBorder="1" applyProtection="1">
      <protection locked="0"/>
    </xf>
    <xf numFmtId="164" fontId="7" fillId="0" borderId="1" xfId="0" applyNumberFormat="1" applyFont="1" applyFill="1" applyBorder="1" applyProtection="1">
      <protection locked="0"/>
    </xf>
    <xf numFmtId="164" fontId="2" fillId="0" borderId="0" xfId="2" applyNumberFormat="1" applyFont="1" applyProtection="1">
      <protection locked="0"/>
    </xf>
  </cellXfs>
  <cellStyles count="4">
    <cellStyle name="Currency" xfId="1" builtinId="4"/>
    <cellStyle name="Currency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4</xdr:col>
      <xdr:colOff>114300</xdr:colOff>
      <xdr:row>0</xdr:row>
      <xdr:rowOff>66675</xdr:rowOff>
    </xdr:from>
    <xdr:to>
      <xdr:col>8</xdr:col>
      <xdr:colOff>19050</xdr:colOff>
      <xdr:row>6</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7425" y="66675"/>
          <a:ext cx="2343150" cy="904875"/>
        </a:xfrm>
        <a:prstGeom prst="rect">
          <a:avLst/>
        </a:prstGeom>
      </xdr:spPr>
    </xdr:pic>
    <xdr:clientData/>
  </xdr:twoCellAnchor>
  <xdr:twoCellAnchor editAs="oneCell">
    <xdr:from>
      <xdr:col>1</xdr:col>
      <xdr:colOff>38100</xdr:colOff>
      <xdr:row>0</xdr:row>
      <xdr:rowOff>47626</xdr:rowOff>
    </xdr:from>
    <xdr:to>
      <xdr:col>3</xdr:col>
      <xdr:colOff>590550</xdr:colOff>
      <xdr:row>8</xdr:row>
      <xdr:rowOff>106034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52425" y="47626"/>
          <a:ext cx="1771650" cy="1353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0:B15"/>
  <sheetViews>
    <sheetView showGridLines="0" tabSelected="1" topLeftCell="B1" workbookViewId="0">
      <selection activeCell="L21" sqref="L21"/>
    </sheetView>
  </sheetViews>
  <sheetFormatPr defaultRowHeight="12.75" x14ac:dyDescent="0.2"/>
  <cols>
    <col min="1" max="1" width="4.7109375" customWidth="1"/>
  </cols>
  <sheetData>
    <row r="10" spans="2:2" x14ac:dyDescent="0.2">
      <c r="B10" t="s">
        <v>68</v>
      </c>
    </row>
    <row r="11" spans="2:2" x14ac:dyDescent="0.2">
      <c r="B11" t="s">
        <v>69</v>
      </c>
    </row>
    <row r="12" spans="2:2" x14ac:dyDescent="0.2">
      <c r="B12" t="s">
        <v>70</v>
      </c>
    </row>
    <row r="13" spans="2:2" x14ac:dyDescent="0.2">
      <c r="B13" t="s">
        <v>71</v>
      </c>
    </row>
    <row r="15" spans="2:2" x14ac:dyDescent="0.2">
      <c r="B15" t="s">
        <v>82</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5"/>
  <sheetViews>
    <sheetView topLeftCell="A10" zoomScaleNormal="100" workbookViewId="0">
      <selection activeCell="K27" sqref="K27"/>
    </sheetView>
  </sheetViews>
  <sheetFormatPr defaultRowHeight="12.75" x14ac:dyDescent="0.2"/>
  <cols>
    <col min="1" max="1" width="16.140625" style="21" bestFit="1" customWidth="1"/>
    <col min="2" max="2" width="19" style="21" bestFit="1" customWidth="1"/>
    <col min="3" max="3" width="9.28515625" style="21" bestFit="1" customWidth="1"/>
    <col min="4" max="4" width="14.140625" style="21" bestFit="1" customWidth="1"/>
    <col min="5" max="5" width="9.28515625" style="21" bestFit="1" customWidth="1"/>
    <col min="6" max="6" width="11" style="21" bestFit="1" customWidth="1"/>
    <col min="7" max="7" width="15.5703125" style="21" bestFit="1" customWidth="1"/>
    <col min="8" max="8" width="9.28515625" style="21" bestFit="1" customWidth="1"/>
    <col min="9" max="16384" width="9.140625" style="21"/>
  </cols>
  <sheetData>
    <row r="1" spans="1:8" ht="18" x14ac:dyDescent="0.25">
      <c r="A1" s="41" t="s">
        <v>56</v>
      </c>
      <c r="B1" s="42">
        <v>5</v>
      </c>
      <c r="C1" s="43" t="s">
        <v>0</v>
      </c>
      <c r="D1" s="43"/>
      <c r="E1" s="43"/>
      <c r="F1" s="43"/>
      <c r="G1" s="43"/>
      <c r="H1" s="43"/>
    </row>
    <row r="2" spans="1:8" ht="18" x14ac:dyDescent="0.25">
      <c r="A2" s="43" t="s">
        <v>1</v>
      </c>
      <c r="B2" s="45">
        <v>285</v>
      </c>
      <c r="C2" s="43"/>
      <c r="D2" s="43"/>
      <c r="E2" s="43"/>
      <c r="F2" s="43"/>
      <c r="G2" s="56">
        <f>B2*B1</f>
        <v>1425</v>
      </c>
      <c r="H2" s="43"/>
    </row>
    <row r="3" spans="1:8" ht="18" x14ac:dyDescent="0.25">
      <c r="A3" s="43"/>
      <c r="B3" s="43"/>
      <c r="C3" s="43" t="s">
        <v>2</v>
      </c>
      <c r="D3" s="43"/>
      <c r="E3" s="43" t="s">
        <v>3</v>
      </c>
      <c r="F3" s="43"/>
      <c r="G3" s="43" t="s">
        <v>4</v>
      </c>
      <c r="H3" s="43"/>
    </row>
    <row r="4" spans="1:8" ht="18" x14ac:dyDescent="0.25">
      <c r="A4" s="43" t="s">
        <v>5</v>
      </c>
      <c r="B4" s="47" t="s">
        <v>6</v>
      </c>
      <c r="C4" s="47">
        <v>1</v>
      </c>
      <c r="D4" s="47" t="s">
        <v>7</v>
      </c>
      <c r="E4" s="48">
        <v>15</v>
      </c>
      <c r="F4" s="49" t="s">
        <v>8</v>
      </c>
      <c r="G4" s="57">
        <f>E4*C4</f>
        <v>15</v>
      </c>
      <c r="H4" s="43"/>
    </row>
    <row r="5" spans="1:8" ht="18" x14ac:dyDescent="0.25">
      <c r="A5" s="43"/>
      <c r="B5" s="47" t="s">
        <v>9</v>
      </c>
      <c r="C5" s="47"/>
      <c r="D5" s="47" t="s">
        <v>7</v>
      </c>
      <c r="E5" s="48">
        <v>35</v>
      </c>
      <c r="F5" s="52" t="s">
        <v>8</v>
      </c>
      <c r="G5" s="57">
        <f>E5*C5</f>
        <v>0</v>
      </c>
      <c r="H5" s="43"/>
    </row>
    <row r="6" spans="1:8" ht="18" x14ac:dyDescent="0.25">
      <c r="A6" s="43"/>
      <c r="B6" s="47" t="s">
        <v>10</v>
      </c>
      <c r="C6" s="47">
        <v>0</v>
      </c>
      <c r="D6" s="47" t="s">
        <v>11</v>
      </c>
      <c r="E6" s="48">
        <v>500</v>
      </c>
      <c r="F6" s="52" t="s">
        <v>12</v>
      </c>
      <c r="G6" s="57">
        <f>E6*C6</f>
        <v>0</v>
      </c>
      <c r="H6" s="43"/>
    </row>
    <row r="7" spans="1:8" ht="5.25" customHeight="1" x14ac:dyDescent="0.25">
      <c r="A7" s="43"/>
      <c r="B7" s="53"/>
      <c r="C7" s="53"/>
      <c r="D7" s="53"/>
      <c r="E7" s="53"/>
      <c r="F7" s="53"/>
      <c r="G7" s="71"/>
      <c r="H7" s="43"/>
    </row>
    <row r="8" spans="1:8" ht="18" x14ac:dyDescent="0.25">
      <c r="A8" s="43" t="s">
        <v>13</v>
      </c>
      <c r="B8" s="47" t="s">
        <v>14</v>
      </c>
      <c r="C8" s="47">
        <v>1</v>
      </c>
      <c r="D8" s="47" t="s">
        <v>7</v>
      </c>
      <c r="E8" s="48">
        <v>43</v>
      </c>
      <c r="F8" s="49" t="s">
        <v>8</v>
      </c>
      <c r="G8" s="57">
        <f>E8*C8</f>
        <v>43</v>
      </c>
      <c r="H8" s="43"/>
    </row>
    <row r="9" spans="1:8" ht="18" x14ac:dyDescent="0.25">
      <c r="A9" s="43"/>
      <c r="B9" s="47" t="s">
        <v>15</v>
      </c>
      <c r="C9" s="47">
        <v>80</v>
      </c>
      <c r="D9" s="47" t="s">
        <v>16</v>
      </c>
      <c r="E9" s="48">
        <v>700</v>
      </c>
      <c r="F9" s="49" t="s">
        <v>17</v>
      </c>
      <c r="G9" s="57">
        <f>(E9*C9)/1000</f>
        <v>56</v>
      </c>
      <c r="H9" s="43"/>
    </row>
    <row r="10" spans="1:8" ht="18" x14ac:dyDescent="0.25">
      <c r="A10" s="43"/>
      <c r="B10" s="47" t="s">
        <v>18</v>
      </c>
      <c r="C10" s="47">
        <v>80</v>
      </c>
      <c r="D10" s="47" t="s">
        <v>16</v>
      </c>
      <c r="E10" s="48">
        <v>500</v>
      </c>
      <c r="F10" s="49" t="s">
        <v>17</v>
      </c>
      <c r="G10" s="57">
        <f>(E10*C10)/1000</f>
        <v>40</v>
      </c>
      <c r="H10" s="43"/>
    </row>
    <row r="11" spans="1:8" ht="4.5" customHeight="1" x14ac:dyDescent="0.25">
      <c r="A11" s="43"/>
      <c r="B11" s="53"/>
      <c r="C11" s="53"/>
      <c r="D11" s="53"/>
      <c r="E11" s="53"/>
      <c r="F11" s="53"/>
      <c r="G11" s="71"/>
      <c r="H11" s="43"/>
    </row>
    <row r="12" spans="1:8" ht="18" x14ac:dyDescent="0.25">
      <c r="A12" s="43" t="s">
        <v>19</v>
      </c>
      <c r="B12" s="47" t="s">
        <v>20</v>
      </c>
      <c r="C12" s="47">
        <v>1</v>
      </c>
      <c r="D12" s="47" t="s">
        <v>7</v>
      </c>
      <c r="E12" s="48">
        <v>20</v>
      </c>
      <c r="F12" s="49" t="s">
        <v>8</v>
      </c>
      <c r="G12" s="57">
        <f>E12*C12</f>
        <v>20</v>
      </c>
      <c r="H12" s="43"/>
    </row>
    <row r="13" spans="1:8" ht="18" x14ac:dyDescent="0.25">
      <c r="A13" s="43"/>
      <c r="B13" s="47" t="s">
        <v>21</v>
      </c>
      <c r="C13" s="47">
        <v>0</v>
      </c>
      <c r="D13" s="47" t="s">
        <v>22</v>
      </c>
      <c r="E13" s="48">
        <v>10</v>
      </c>
      <c r="F13" s="49"/>
      <c r="G13" s="57">
        <f>E13*C13</f>
        <v>0</v>
      </c>
      <c r="H13" s="43"/>
    </row>
    <row r="14" spans="1:8" ht="18" x14ac:dyDescent="0.25">
      <c r="A14" s="43"/>
      <c r="B14" s="47" t="s">
        <v>23</v>
      </c>
      <c r="C14" s="47">
        <v>50</v>
      </c>
      <c r="D14" s="47" t="s">
        <v>16</v>
      </c>
      <c r="E14" s="48">
        <v>550</v>
      </c>
      <c r="F14" s="49" t="s">
        <v>17</v>
      </c>
      <c r="G14" s="57">
        <f>(E14*C14)/1000</f>
        <v>27.5</v>
      </c>
      <c r="H14" s="43"/>
    </row>
    <row r="15" spans="1:8" ht="18" x14ac:dyDescent="0.25">
      <c r="A15" s="43"/>
      <c r="B15" s="47" t="s">
        <v>24</v>
      </c>
      <c r="C15" s="47">
        <v>1.5</v>
      </c>
      <c r="D15" s="47" t="s">
        <v>11</v>
      </c>
      <c r="E15" s="48">
        <v>60</v>
      </c>
      <c r="F15" s="49" t="s">
        <v>12</v>
      </c>
      <c r="G15" s="57">
        <f>E15*C15</f>
        <v>90</v>
      </c>
      <c r="H15" s="43"/>
    </row>
    <row r="16" spans="1:8" ht="18.75" customHeight="1" x14ac:dyDescent="0.25">
      <c r="A16" s="43"/>
      <c r="B16" s="64" t="s">
        <v>49</v>
      </c>
      <c r="C16" s="63">
        <v>1</v>
      </c>
      <c r="D16" s="64" t="s">
        <v>11</v>
      </c>
      <c r="E16" s="64">
        <v>700</v>
      </c>
      <c r="F16" s="49" t="s">
        <v>12</v>
      </c>
      <c r="G16" s="71"/>
      <c r="H16" s="43"/>
    </row>
    <row r="17" spans="1:11" ht="18" x14ac:dyDescent="0.25">
      <c r="A17" s="43" t="s">
        <v>25</v>
      </c>
      <c r="B17" s="47" t="s">
        <v>26</v>
      </c>
      <c r="C17" s="47">
        <v>0</v>
      </c>
      <c r="D17" s="47" t="s">
        <v>7</v>
      </c>
      <c r="E17" s="48">
        <v>30</v>
      </c>
      <c r="F17" s="52" t="s">
        <v>8</v>
      </c>
      <c r="G17" s="57">
        <f>E17*C17</f>
        <v>0</v>
      </c>
      <c r="H17" s="43"/>
    </row>
    <row r="18" spans="1:11" ht="18" x14ac:dyDescent="0.25">
      <c r="A18" s="43"/>
      <c r="B18" s="47" t="s">
        <v>27</v>
      </c>
      <c r="C18" s="47">
        <v>0</v>
      </c>
      <c r="D18" s="47" t="s">
        <v>7</v>
      </c>
      <c r="E18" s="48">
        <v>92</v>
      </c>
      <c r="F18" s="52" t="s">
        <v>8</v>
      </c>
      <c r="G18" s="57">
        <f>E18*C18</f>
        <v>0</v>
      </c>
      <c r="H18" s="43"/>
    </row>
    <row r="19" spans="1:11" ht="18" x14ac:dyDescent="0.25">
      <c r="A19" s="43"/>
      <c r="B19" s="47" t="s">
        <v>28</v>
      </c>
      <c r="C19" s="47">
        <v>0.7</v>
      </c>
      <c r="D19" s="47" t="s">
        <v>7</v>
      </c>
      <c r="E19" s="48">
        <v>72</v>
      </c>
      <c r="F19" s="52" t="s">
        <v>8</v>
      </c>
      <c r="G19" s="57">
        <f>E19*C19</f>
        <v>50.4</v>
      </c>
      <c r="H19" s="43"/>
    </row>
    <row r="20" spans="1:11" ht="18" x14ac:dyDescent="0.25">
      <c r="A20" s="43"/>
      <c r="B20" s="43"/>
      <c r="C20" s="43"/>
      <c r="D20" s="43"/>
      <c r="E20" s="43"/>
      <c r="F20" s="42" t="s">
        <v>29</v>
      </c>
      <c r="G20" s="58">
        <f>SUM(G4:G19)</f>
        <v>341.9</v>
      </c>
      <c r="H20" s="54" t="s">
        <v>8</v>
      </c>
      <c r="I20" s="55"/>
    </row>
    <row r="21" spans="1:11" ht="18" x14ac:dyDescent="0.25">
      <c r="A21" s="43"/>
      <c r="B21" s="43"/>
      <c r="C21" s="43"/>
      <c r="D21" s="43"/>
      <c r="E21" s="43"/>
      <c r="F21" s="42" t="s">
        <v>30</v>
      </c>
      <c r="G21" s="58">
        <f>G20-G15-G6</f>
        <v>251.89999999999998</v>
      </c>
      <c r="H21" s="54" t="s">
        <v>8</v>
      </c>
      <c r="I21" s="55"/>
    </row>
    <row r="22" spans="1:11" ht="18" x14ac:dyDescent="0.25">
      <c r="A22" s="43"/>
      <c r="B22" s="43"/>
      <c r="C22" s="43"/>
      <c r="D22" s="43"/>
      <c r="E22" s="43"/>
      <c r="F22" s="42" t="s">
        <v>42</v>
      </c>
      <c r="G22" s="40">
        <f>(C16*E16)-(C16*60)</f>
        <v>640</v>
      </c>
      <c r="H22" s="54" t="s">
        <v>8</v>
      </c>
      <c r="I22" s="55"/>
    </row>
    <row r="23" spans="1:11" ht="6" customHeight="1" x14ac:dyDescent="0.25">
      <c r="A23" s="43"/>
      <c r="B23" s="43"/>
      <c r="C23" s="43"/>
      <c r="D23" s="43"/>
      <c r="E23" s="43"/>
      <c r="F23" s="43"/>
      <c r="G23" s="43"/>
      <c r="H23" s="43"/>
      <c r="I23" s="55"/>
    </row>
    <row r="24" spans="1:11" ht="18" x14ac:dyDescent="0.25">
      <c r="A24" s="43"/>
      <c r="B24" s="43"/>
      <c r="C24" s="43"/>
      <c r="D24" s="43"/>
      <c r="E24" s="43"/>
      <c r="F24" s="42" t="s">
        <v>31</v>
      </c>
      <c r="G24" s="59">
        <f>(G2+G22)-G20</f>
        <v>1723.1</v>
      </c>
      <c r="H24" s="54" t="s">
        <v>8</v>
      </c>
      <c r="I24" s="55"/>
      <c r="J24" s="55"/>
      <c r="K24" s="55"/>
    </row>
    <row r="25" spans="1:11" ht="18" x14ac:dyDescent="0.25">
      <c r="G25" s="40">
        <f>G24/(C6+C15)</f>
        <v>1148.7333333333333</v>
      </c>
      <c r="H25" s="66" t="s">
        <v>12</v>
      </c>
    </row>
  </sheetData>
  <sheetProtection sheet="1" objects="1" scenarios="1"/>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5"/>
  <sheetViews>
    <sheetView zoomScaleNormal="100" workbookViewId="0">
      <selection activeCell="G15" sqref="G15"/>
    </sheetView>
  </sheetViews>
  <sheetFormatPr defaultRowHeight="12.75" x14ac:dyDescent="0.2"/>
  <cols>
    <col min="1" max="1" width="18.85546875" style="21" bestFit="1" customWidth="1"/>
    <col min="2" max="2" width="19" style="21" bestFit="1" customWidth="1"/>
    <col min="3" max="3" width="9.28515625" style="21" bestFit="1" customWidth="1"/>
    <col min="4" max="4" width="14.140625" style="21" bestFit="1" customWidth="1"/>
    <col min="5" max="5" width="9.28515625" style="21" bestFit="1" customWidth="1"/>
    <col min="6" max="6" width="11" style="21" bestFit="1" customWidth="1"/>
    <col min="7" max="7" width="15.5703125" style="21" bestFit="1" customWidth="1"/>
    <col min="8" max="8" width="9.28515625" style="21" bestFit="1" customWidth="1"/>
    <col min="9" max="9" width="13.140625" style="21" bestFit="1" customWidth="1"/>
    <col min="10" max="10" width="9.28515625" style="21" bestFit="1" customWidth="1"/>
    <col min="11" max="11" width="13.140625" style="21" bestFit="1" customWidth="1"/>
    <col min="12" max="12" width="11.5703125" style="21" bestFit="1" customWidth="1"/>
    <col min="13" max="16384" width="9.140625" style="21"/>
  </cols>
  <sheetData>
    <row r="1" spans="1:13" ht="18" x14ac:dyDescent="0.25">
      <c r="A1" s="62" t="s">
        <v>57</v>
      </c>
      <c r="B1" s="42">
        <v>8</v>
      </c>
      <c r="C1" s="43" t="s">
        <v>0</v>
      </c>
      <c r="D1" s="43"/>
      <c r="E1" s="43"/>
      <c r="F1" s="43"/>
      <c r="G1" s="43"/>
      <c r="H1" s="43"/>
      <c r="I1" s="65" t="s">
        <v>87</v>
      </c>
      <c r="L1" s="44"/>
      <c r="M1" s="23"/>
    </row>
    <row r="2" spans="1:13" ht="18" x14ac:dyDescent="0.25">
      <c r="A2" s="43" t="s">
        <v>1</v>
      </c>
      <c r="B2" s="45">
        <v>275</v>
      </c>
      <c r="C2" s="43"/>
      <c r="D2" s="43"/>
      <c r="E2" s="43"/>
      <c r="F2" s="43"/>
      <c r="G2" s="56">
        <f>B2*B1</f>
        <v>2200</v>
      </c>
      <c r="H2" s="43"/>
      <c r="I2" s="154">
        <f>G20/B1</f>
        <v>269.21875</v>
      </c>
      <c r="J2" s="66" t="s">
        <v>67</v>
      </c>
      <c r="L2" s="26"/>
      <c r="M2" s="26"/>
    </row>
    <row r="3" spans="1:13" ht="18" x14ac:dyDescent="0.25">
      <c r="A3" s="43"/>
      <c r="B3" s="43"/>
      <c r="C3" s="43" t="s">
        <v>2</v>
      </c>
      <c r="D3" s="43"/>
      <c r="E3" s="43" t="s">
        <v>3</v>
      </c>
      <c r="F3" s="43"/>
      <c r="G3" s="43" t="s">
        <v>4</v>
      </c>
      <c r="H3" s="43"/>
      <c r="L3" s="22"/>
      <c r="M3" s="46"/>
    </row>
    <row r="4" spans="1:13" ht="18" x14ac:dyDescent="0.25">
      <c r="A4" s="43" t="s">
        <v>5</v>
      </c>
      <c r="B4" s="47" t="s">
        <v>6</v>
      </c>
      <c r="C4" s="47">
        <v>1</v>
      </c>
      <c r="D4" s="47" t="s">
        <v>7</v>
      </c>
      <c r="E4" s="48">
        <v>15</v>
      </c>
      <c r="F4" s="49" t="s">
        <v>8</v>
      </c>
      <c r="G4" s="57">
        <f>E4*C4</f>
        <v>15</v>
      </c>
      <c r="H4" s="43"/>
      <c r="J4" s="22"/>
      <c r="K4" s="51"/>
    </row>
    <row r="5" spans="1:13" ht="18" x14ac:dyDescent="0.25">
      <c r="A5" s="43"/>
      <c r="B5" s="47" t="s">
        <v>9</v>
      </c>
      <c r="C5" s="47"/>
      <c r="D5" s="47" t="s">
        <v>7</v>
      </c>
      <c r="E5" s="48">
        <v>35</v>
      </c>
      <c r="F5" s="52" t="s">
        <v>8</v>
      </c>
      <c r="G5" s="57">
        <f>E5*C5</f>
        <v>0</v>
      </c>
      <c r="H5" s="43"/>
    </row>
    <row r="6" spans="1:13" ht="18" x14ac:dyDescent="0.25">
      <c r="A6" s="43"/>
      <c r="B6" s="47" t="s">
        <v>10</v>
      </c>
      <c r="C6" s="47">
        <v>1.5</v>
      </c>
      <c r="D6" s="47" t="s">
        <v>11</v>
      </c>
      <c r="E6" s="48">
        <v>500</v>
      </c>
      <c r="F6" s="52" t="s">
        <v>12</v>
      </c>
      <c r="G6" s="57">
        <f>E6*C6</f>
        <v>750</v>
      </c>
      <c r="H6" s="43"/>
    </row>
    <row r="7" spans="1:13" ht="5.25" customHeight="1" x14ac:dyDescent="0.25">
      <c r="A7" s="43"/>
      <c r="B7" s="53"/>
      <c r="C7" s="53"/>
      <c r="D7" s="53"/>
      <c r="E7" s="53"/>
      <c r="F7" s="53"/>
      <c r="G7" s="71"/>
      <c r="H7" s="43"/>
    </row>
    <row r="8" spans="1:13" ht="18" x14ac:dyDescent="0.25">
      <c r="A8" s="43" t="s">
        <v>13</v>
      </c>
      <c r="B8" s="47" t="s">
        <v>14</v>
      </c>
      <c r="C8" s="47">
        <v>1</v>
      </c>
      <c r="D8" s="47" t="s">
        <v>7</v>
      </c>
      <c r="E8" s="48">
        <v>43</v>
      </c>
      <c r="F8" s="49" t="s">
        <v>8</v>
      </c>
      <c r="G8" s="57">
        <f>E8*C8</f>
        <v>43</v>
      </c>
      <c r="H8" s="43"/>
    </row>
    <row r="9" spans="1:13" ht="18" x14ac:dyDescent="0.25">
      <c r="A9" s="43"/>
      <c r="B9" s="47" t="s">
        <v>15</v>
      </c>
      <c r="C9" s="47">
        <v>125</v>
      </c>
      <c r="D9" s="47" t="s">
        <v>16</v>
      </c>
      <c r="E9" s="48">
        <v>700</v>
      </c>
      <c r="F9" s="49" t="s">
        <v>17</v>
      </c>
      <c r="G9" s="57">
        <f>(E9*C9)/1000</f>
        <v>87.5</v>
      </c>
      <c r="H9" s="43"/>
    </row>
    <row r="10" spans="1:13" ht="18" x14ac:dyDescent="0.25">
      <c r="A10" s="43"/>
      <c r="B10" s="47" t="s">
        <v>18</v>
      </c>
      <c r="C10" s="47">
        <v>140</v>
      </c>
      <c r="D10" s="47" t="s">
        <v>16</v>
      </c>
      <c r="E10" s="48">
        <v>800</v>
      </c>
      <c r="F10" s="49" t="s">
        <v>17</v>
      </c>
      <c r="G10" s="57">
        <f>(E10*C10)/1000</f>
        <v>112</v>
      </c>
      <c r="H10" s="43"/>
    </row>
    <row r="11" spans="1:13" ht="4.5" customHeight="1" x14ac:dyDescent="0.25">
      <c r="A11" s="43"/>
      <c r="B11" s="53"/>
      <c r="C11" s="53"/>
      <c r="D11" s="53"/>
      <c r="E11" s="53"/>
      <c r="F11" s="53"/>
      <c r="G11" s="71"/>
      <c r="H11" s="43"/>
    </row>
    <row r="12" spans="1:13" ht="18" x14ac:dyDescent="0.25">
      <c r="A12" s="43" t="s">
        <v>19</v>
      </c>
      <c r="B12" s="47" t="s">
        <v>20</v>
      </c>
      <c r="C12" s="47">
        <v>1</v>
      </c>
      <c r="D12" s="47" t="s">
        <v>7</v>
      </c>
      <c r="E12" s="48">
        <v>20</v>
      </c>
      <c r="F12" s="49" t="s">
        <v>8</v>
      </c>
      <c r="G12" s="57">
        <f>E12*C12</f>
        <v>20</v>
      </c>
      <c r="H12" s="43"/>
    </row>
    <row r="13" spans="1:13" ht="18" x14ac:dyDescent="0.25">
      <c r="A13" s="43"/>
      <c r="B13" s="47" t="s">
        <v>21</v>
      </c>
      <c r="C13" s="47">
        <v>0</v>
      </c>
      <c r="D13" s="47" t="s">
        <v>22</v>
      </c>
      <c r="E13" s="48">
        <v>10</v>
      </c>
      <c r="F13" s="49"/>
      <c r="G13" s="57">
        <f>E13*C13</f>
        <v>0</v>
      </c>
      <c r="H13" s="43"/>
    </row>
    <row r="14" spans="1:13" ht="18" x14ac:dyDescent="0.25">
      <c r="A14" s="43"/>
      <c r="B14" s="47" t="s">
        <v>23</v>
      </c>
      <c r="C14" s="47">
        <v>175</v>
      </c>
      <c r="D14" s="47" t="s">
        <v>16</v>
      </c>
      <c r="E14" s="48">
        <v>550</v>
      </c>
      <c r="F14" s="49" t="s">
        <v>17</v>
      </c>
      <c r="G14" s="57">
        <f>(E14*C14)/1000</f>
        <v>96.25</v>
      </c>
      <c r="H14" s="43"/>
    </row>
    <row r="15" spans="1:13" ht="18" x14ac:dyDescent="0.25">
      <c r="A15" s="43"/>
      <c r="B15" s="47" t="s">
        <v>24</v>
      </c>
      <c r="C15" s="47">
        <v>1</v>
      </c>
      <c r="D15" s="47" t="s">
        <v>11</v>
      </c>
      <c r="E15" s="48">
        <v>620</v>
      </c>
      <c r="F15" s="49" t="s">
        <v>12</v>
      </c>
      <c r="G15" s="57">
        <f>E15*C15</f>
        <v>620</v>
      </c>
      <c r="H15" s="43"/>
    </row>
    <row r="16" spans="1:13" ht="18.75" customHeight="1" x14ac:dyDescent="0.25">
      <c r="A16" s="43"/>
      <c r="B16" s="63" t="s">
        <v>49</v>
      </c>
      <c r="C16" s="63">
        <v>0</v>
      </c>
      <c r="D16" s="64" t="s">
        <v>11</v>
      </c>
      <c r="E16" s="64">
        <v>620</v>
      </c>
      <c r="F16" s="49" t="s">
        <v>12</v>
      </c>
      <c r="G16" s="50"/>
      <c r="H16" s="43"/>
      <c r="I16" s="65" t="s">
        <v>63</v>
      </c>
      <c r="J16" s="68">
        <v>60</v>
      </c>
      <c r="K16" s="66" t="s">
        <v>8</v>
      </c>
      <c r="L16" s="65"/>
    </row>
    <row r="17" spans="1:13" ht="18" x14ac:dyDescent="0.25">
      <c r="A17" s="43" t="s">
        <v>25</v>
      </c>
      <c r="B17" s="47" t="s">
        <v>26</v>
      </c>
      <c r="C17" s="47">
        <v>0</v>
      </c>
      <c r="D17" s="47" t="s">
        <v>7</v>
      </c>
      <c r="E17" s="48">
        <v>30</v>
      </c>
      <c r="F17" s="52" t="s">
        <v>8</v>
      </c>
      <c r="G17" s="57">
        <f>E17*C17</f>
        <v>0</v>
      </c>
      <c r="H17" s="43"/>
      <c r="I17" s="65" t="s">
        <v>64</v>
      </c>
      <c r="J17" s="68">
        <v>30</v>
      </c>
      <c r="K17" s="66" t="s">
        <v>8</v>
      </c>
    </row>
    <row r="18" spans="1:13" ht="18" x14ac:dyDescent="0.25">
      <c r="A18" s="43"/>
      <c r="B18" s="47" t="s">
        <v>27</v>
      </c>
      <c r="C18" s="47">
        <v>1</v>
      </c>
      <c r="D18" s="47" t="s">
        <v>7</v>
      </c>
      <c r="E18" s="48">
        <f>J19</f>
        <v>410</v>
      </c>
      <c r="F18" s="52" t="s">
        <v>8</v>
      </c>
      <c r="G18" s="57">
        <f>E18*C18</f>
        <v>410</v>
      </c>
      <c r="H18" s="43"/>
      <c r="I18" s="65" t="s">
        <v>65</v>
      </c>
      <c r="J18" s="67">
        <v>40</v>
      </c>
      <c r="K18" s="66" t="s">
        <v>67</v>
      </c>
    </row>
    <row r="19" spans="1:13" ht="18" x14ac:dyDescent="0.25">
      <c r="A19" s="43"/>
      <c r="B19" s="47" t="s">
        <v>28</v>
      </c>
      <c r="C19" s="47">
        <v>0</v>
      </c>
      <c r="D19" s="47" t="s">
        <v>7</v>
      </c>
      <c r="E19" s="48">
        <v>70</v>
      </c>
      <c r="F19" s="52" t="s">
        <v>8</v>
      </c>
      <c r="G19" s="57">
        <f>E19*C19</f>
        <v>0</v>
      </c>
      <c r="H19" s="43"/>
      <c r="I19" s="65" t="s">
        <v>66</v>
      </c>
      <c r="J19" s="70">
        <f>J16+J17+(J18*B1)</f>
        <v>410</v>
      </c>
      <c r="K19" s="66" t="s">
        <v>8</v>
      </c>
      <c r="M19" s="69"/>
    </row>
    <row r="20" spans="1:13" ht="18" x14ac:dyDescent="0.25">
      <c r="A20" s="43"/>
      <c r="B20" s="43"/>
      <c r="C20" s="43"/>
      <c r="D20" s="43"/>
      <c r="E20" s="43"/>
      <c r="F20" s="42" t="s">
        <v>29</v>
      </c>
      <c r="G20" s="58">
        <f>SUM(G4:G19)</f>
        <v>2153.75</v>
      </c>
      <c r="H20" s="54" t="s">
        <v>8</v>
      </c>
      <c r="I20" s="55"/>
    </row>
    <row r="21" spans="1:13" ht="18" x14ac:dyDescent="0.25">
      <c r="A21" s="43"/>
      <c r="B21" s="43"/>
      <c r="C21" s="43"/>
      <c r="D21" s="43"/>
      <c r="E21" s="43"/>
      <c r="F21" s="42" t="s">
        <v>30</v>
      </c>
      <c r="G21" s="58">
        <f>G20-G15-G6</f>
        <v>783.75</v>
      </c>
      <c r="H21" s="54" t="s">
        <v>8</v>
      </c>
      <c r="I21" s="55"/>
    </row>
    <row r="22" spans="1:13" ht="18" x14ac:dyDescent="0.25">
      <c r="A22" s="43"/>
      <c r="B22" s="43"/>
      <c r="C22" s="43"/>
      <c r="D22" s="43"/>
      <c r="E22" s="43"/>
      <c r="F22" s="42" t="s">
        <v>42</v>
      </c>
      <c r="G22" s="40">
        <f>(C16*E16)-(C16*60)</f>
        <v>0</v>
      </c>
      <c r="H22" s="54" t="s">
        <v>8</v>
      </c>
      <c r="I22" s="55"/>
    </row>
    <row r="23" spans="1:13" ht="5.25" customHeight="1" x14ac:dyDescent="0.25">
      <c r="A23" s="43"/>
      <c r="B23" s="43"/>
      <c r="C23" s="43"/>
      <c r="D23" s="43"/>
      <c r="E23" s="43"/>
      <c r="F23" s="43"/>
      <c r="G23" s="43"/>
      <c r="H23" s="43"/>
      <c r="I23" s="55"/>
    </row>
    <row r="24" spans="1:13" ht="18" x14ac:dyDescent="0.25">
      <c r="A24" s="43"/>
      <c r="B24" s="43"/>
      <c r="C24" s="43"/>
      <c r="D24" s="43"/>
      <c r="E24" s="43"/>
      <c r="F24" s="42" t="s">
        <v>31</v>
      </c>
      <c r="G24" s="59">
        <f>(G2+G22)-G20</f>
        <v>46.25</v>
      </c>
      <c r="H24" s="54" t="s">
        <v>8</v>
      </c>
      <c r="I24" s="55"/>
      <c r="J24" s="55"/>
      <c r="K24" s="55"/>
    </row>
    <row r="25" spans="1:13" ht="18" x14ac:dyDescent="0.25">
      <c r="G25" s="40">
        <f>G24/(C6+C15)</f>
        <v>18.5</v>
      </c>
      <c r="H25" s="66" t="s">
        <v>12</v>
      </c>
    </row>
  </sheetData>
  <sheetProtection sheet="1" objects="1" scenarios="1"/>
  <pageMargins left="0.75" right="0.75" top="1" bottom="1" header="0.5" footer="0.5"/>
  <pageSetup paperSize="9" orientation="portrait" horizontalDpi="4294967293"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5"/>
  <sheetViews>
    <sheetView topLeftCell="A10" workbookViewId="0">
      <selection activeCell="K8" sqref="K8"/>
    </sheetView>
  </sheetViews>
  <sheetFormatPr defaultRowHeight="12.75" x14ac:dyDescent="0.2"/>
  <cols>
    <col min="1" max="1" width="16.140625" style="2" bestFit="1" customWidth="1"/>
    <col min="2" max="2" width="19" style="2" bestFit="1" customWidth="1"/>
    <col min="3" max="3" width="9.28515625" style="2" bestFit="1" customWidth="1"/>
    <col min="4" max="4" width="14.140625" style="2" bestFit="1" customWidth="1"/>
    <col min="5" max="5" width="9.28515625" style="2" bestFit="1" customWidth="1"/>
    <col min="6" max="6" width="11" style="2" bestFit="1" customWidth="1"/>
    <col min="7" max="7" width="15.5703125" style="2" bestFit="1" customWidth="1"/>
    <col min="8" max="8" width="9.28515625" style="2" bestFit="1" customWidth="1"/>
    <col min="9" max="16384" width="9.140625" style="2"/>
  </cols>
  <sheetData>
    <row r="1" spans="1:8" ht="18" x14ac:dyDescent="0.25">
      <c r="A1" s="148" t="s">
        <v>81</v>
      </c>
      <c r="B1" s="3">
        <v>14</v>
      </c>
      <c r="C1" s="1" t="s">
        <v>0</v>
      </c>
      <c r="D1" s="1"/>
      <c r="E1" s="1"/>
      <c r="F1" s="1"/>
      <c r="G1" s="1"/>
      <c r="H1" s="1"/>
    </row>
    <row r="2" spans="1:8" ht="18" x14ac:dyDescent="0.25">
      <c r="A2" s="1"/>
      <c r="B2" s="4">
        <v>400</v>
      </c>
      <c r="C2" s="1"/>
      <c r="D2" s="1"/>
      <c r="E2" s="1"/>
      <c r="F2" s="1"/>
      <c r="G2" s="5">
        <f>B2*B1</f>
        <v>5600</v>
      </c>
      <c r="H2" s="1"/>
    </row>
    <row r="3" spans="1:8" ht="18" x14ac:dyDescent="0.25">
      <c r="A3" s="1"/>
      <c r="B3" s="1"/>
      <c r="C3" s="1" t="s">
        <v>2</v>
      </c>
      <c r="D3" s="1"/>
      <c r="E3" s="1" t="s">
        <v>3</v>
      </c>
      <c r="F3" s="1"/>
      <c r="G3" s="1" t="s">
        <v>4</v>
      </c>
      <c r="H3" s="1"/>
    </row>
    <row r="4" spans="1:8" ht="18" x14ac:dyDescent="0.25">
      <c r="A4" s="1" t="s">
        <v>5</v>
      </c>
      <c r="B4" s="6" t="s">
        <v>6</v>
      </c>
      <c r="C4" s="6">
        <v>1</v>
      </c>
      <c r="D4" s="6" t="s">
        <v>7</v>
      </c>
      <c r="E4" s="14">
        <v>37</v>
      </c>
      <c r="F4" s="7" t="s">
        <v>8</v>
      </c>
      <c r="G4" s="16">
        <f>E4*C4</f>
        <v>37</v>
      </c>
      <c r="H4" s="1"/>
    </row>
    <row r="5" spans="1:8" ht="18" x14ac:dyDescent="0.25">
      <c r="A5" s="1"/>
      <c r="B5" s="6" t="s">
        <v>9</v>
      </c>
      <c r="C5" s="6">
        <v>1</v>
      </c>
      <c r="D5" s="6" t="s">
        <v>7</v>
      </c>
      <c r="E5" s="14">
        <v>43</v>
      </c>
      <c r="F5" s="8" t="s">
        <v>8</v>
      </c>
      <c r="G5" s="16">
        <f>E5*C5</f>
        <v>43</v>
      </c>
      <c r="H5" s="1"/>
    </row>
    <row r="6" spans="1:8" ht="18" x14ac:dyDescent="0.25">
      <c r="A6" s="1"/>
      <c r="B6" s="6" t="s">
        <v>10</v>
      </c>
      <c r="C6" s="6">
        <v>1</v>
      </c>
      <c r="D6" s="6" t="s">
        <v>11</v>
      </c>
      <c r="E6" s="14">
        <v>340</v>
      </c>
      <c r="F6" s="8" t="s">
        <v>12</v>
      </c>
      <c r="G6" s="16">
        <f>E6*C6</f>
        <v>340</v>
      </c>
      <c r="H6" s="1"/>
    </row>
    <row r="7" spans="1:8" ht="3.75" customHeight="1" x14ac:dyDescent="0.25">
      <c r="A7" s="1"/>
      <c r="B7" s="9"/>
      <c r="C7" s="9"/>
      <c r="D7" s="9"/>
      <c r="E7" s="9"/>
      <c r="F7" s="9"/>
      <c r="G7" s="16"/>
      <c r="H7" s="1"/>
    </row>
    <row r="8" spans="1:8" ht="18" x14ac:dyDescent="0.25">
      <c r="A8" s="1" t="s">
        <v>13</v>
      </c>
      <c r="B8" s="6" t="s">
        <v>14</v>
      </c>
      <c r="C8" s="6">
        <v>1</v>
      </c>
      <c r="D8" s="6" t="s">
        <v>7</v>
      </c>
      <c r="E8" s="14">
        <v>85</v>
      </c>
      <c r="F8" s="7" t="s">
        <v>8</v>
      </c>
      <c r="G8" s="16">
        <f>E8*C8</f>
        <v>85</v>
      </c>
      <c r="H8" s="1"/>
    </row>
    <row r="9" spans="1:8" ht="18" x14ac:dyDescent="0.25">
      <c r="A9" s="1"/>
      <c r="B9" s="6" t="s">
        <v>15</v>
      </c>
      <c r="C9" s="6">
        <v>300</v>
      </c>
      <c r="D9" s="6" t="s">
        <v>16</v>
      </c>
      <c r="E9" s="14">
        <v>700</v>
      </c>
      <c r="F9" s="7" t="s">
        <v>17</v>
      </c>
      <c r="G9" s="16">
        <f>(E9*C9)/1000</f>
        <v>210</v>
      </c>
      <c r="H9" s="1"/>
    </row>
    <row r="10" spans="1:8" ht="18" x14ac:dyDescent="0.25">
      <c r="A10" s="1"/>
      <c r="B10" s="6"/>
      <c r="C10" s="6">
        <v>250</v>
      </c>
      <c r="D10" s="6" t="s">
        <v>16</v>
      </c>
      <c r="E10" s="14">
        <v>550</v>
      </c>
      <c r="F10" s="7" t="s">
        <v>17</v>
      </c>
      <c r="G10" s="16">
        <f>(E10*C10)/1000</f>
        <v>137.5</v>
      </c>
      <c r="H10" s="1"/>
    </row>
    <row r="11" spans="1:8" ht="18" x14ac:dyDescent="0.25">
      <c r="A11" s="1"/>
      <c r="B11" s="6" t="s">
        <v>18</v>
      </c>
      <c r="C11" s="6"/>
      <c r="D11" s="6"/>
      <c r="E11" s="14">
        <v>250</v>
      </c>
      <c r="F11" s="7"/>
      <c r="G11" s="16">
        <f>E11</f>
        <v>250</v>
      </c>
      <c r="H11" s="1"/>
    </row>
    <row r="12" spans="1:8" ht="3.75" customHeight="1" x14ac:dyDescent="0.25">
      <c r="A12" s="1"/>
      <c r="B12" s="9"/>
      <c r="C12" s="9"/>
      <c r="D12" s="9"/>
      <c r="E12" s="9"/>
      <c r="F12" s="9"/>
      <c r="G12" s="16"/>
      <c r="H12" s="1"/>
    </row>
    <row r="13" spans="1:8" ht="18" x14ac:dyDescent="0.25">
      <c r="A13" s="1" t="s">
        <v>19</v>
      </c>
      <c r="B13" s="6" t="s">
        <v>20</v>
      </c>
      <c r="C13" s="6">
        <v>1</v>
      </c>
      <c r="D13" s="6" t="s">
        <v>7</v>
      </c>
      <c r="E13" s="14">
        <v>20</v>
      </c>
      <c r="F13" s="7" t="s">
        <v>8</v>
      </c>
      <c r="G13" s="16">
        <f>E13*C13</f>
        <v>20</v>
      </c>
      <c r="H13" s="1"/>
    </row>
    <row r="14" spans="1:8" ht="18" x14ac:dyDescent="0.25">
      <c r="A14" s="1"/>
      <c r="B14" s="6" t="s">
        <v>32</v>
      </c>
      <c r="C14" s="6">
        <v>1</v>
      </c>
      <c r="D14" s="6" t="s">
        <v>22</v>
      </c>
      <c r="E14" s="14">
        <v>25</v>
      </c>
      <c r="F14" s="7" t="s">
        <v>8</v>
      </c>
      <c r="G14" s="16">
        <f>E14*C14</f>
        <v>25</v>
      </c>
      <c r="H14" s="1"/>
    </row>
    <row r="15" spans="1:8" ht="18" x14ac:dyDescent="0.25">
      <c r="A15" s="1"/>
      <c r="B15" s="6" t="s">
        <v>23</v>
      </c>
      <c r="C15" s="6">
        <v>350</v>
      </c>
      <c r="D15" s="6" t="s">
        <v>16</v>
      </c>
      <c r="E15" s="14">
        <v>550</v>
      </c>
      <c r="F15" s="7" t="s">
        <v>17</v>
      </c>
      <c r="G15" s="16">
        <f>(E15*C15)/1000</f>
        <v>192.5</v>
      </c>
      <c r="H15" s="1"/>
    </row>
    <row r="16" spans="1:8" ht="18" x14ac:dyDescent="0.25">
      <c r="A16" s="1"/>
      <c r="B16" s="6" t="s">
        <v>24</v>
      </c>
      <c r="C16" s="6">
        <v>6</v>
      </c>
      <c r="D16" s="6" t="s">
        <v>11</v>
      </c>
      <c r="E16" s="14">
        <v>340</v>
      </c>
      <c r="F16" s="7" t="s">
        <v>12</v>
      </c>
      <c r="G16" s="16">
        <f>E16*C16</f>
        <v>2040</v>
      </c>
      <c r="H16" s="1"/>
    </row>
    <row r="17" spans="1:11" ht="3.75" customHeight="1" x14ac:dyDescent="0.25">
      <c r="A17" s="1"/>
      <c r="B17" s="9"/>
      <c r="C17" s="9"/>
      <c r="D17" s="9"/>
      <c r="E17" s="9"/>
      <c r="F17" s="9"/>
      <c r="G17" s="16"/>
      <c r="H17" s="1"/>
    </row>
    <row r="18" spans="1:11" ht="18" x14ac:dyDescent="0.25">
      <c r="A18" s="1" t="s">
        <v>25</v>
      </c>
      <c r="B18" s="6" t="s">
        <v>26</v>
      </c>
      <c r="C18" s="6">
        <v>0</v>
      </c>
      <c r="D18" s="6" t="s">
        <v>7</v>
      </c>
      <c r="E18" s="14">
        <v>30</v>
      </c>
      <c r="F18" s="8" t="s">
        <v>8</v>
      </c>
      <c r="G18" s="16">
        <f>E18*C18</f>
        <v>0</v>
      </c>
      <c r="H18" s="1"/>
    </row>
    <row r="19" spans="1:11" ht="18" x14ac:dyDescent="0.25">
      <c r="A19" s="1"/>
      <c r="B19" s="6" t="s">
        <v>27</v>
      </c>
      <c r="C19" s="6">
        <v>0</v>
      </c>
      <c r="D19" s="6" t="s">
        <v>7</v>
      </c>
      <c r="E19" s="14">
        <v>92</v>
      </c>
      <c r="F19" s="8" t="s">
        <v>8</v>
      </c>
      <c r="G19" s="16">
        <f>E19*C19</f>
        <v>0</v>
      </c>
      <c r="H19" s="1"/>
    </row>
    <row r="20" spans="1:11" ht="18" x14ac:dyDescent="0.25">
      <c r="A20" s="1"/>
      <c r="B20" s="6" t="s">
        <v>28</v>
      </c>
      <c r="C20" s="6">
        <v>1</v>
      </c>
      <c r="D20" s="6" t="s">
        <v>7</v>
      </c>
      <c r="E20" s="14">
        <v>289</v>
      </c>
      <c r="F20" s="8" t="s">
        <v>8</v>
      </c>
      <c r="G20" s="16">
        <f>E20*C20</f>
        <v>289</v>
      </c>
      <c r="H20" s="1"/>
    </row>
    <row r="21" spans="1:11" ht="18" x14ac:dyDescent="0.25">
      <c r="A21" s="1"/>
      <c r="B21" s="1"/>
      <c r="C21" s="1"/>
      <c r="D21" s="1"/>
      <c r="E21" s="1"/>
      <c r="F21" s="3" t="s">
        <v>29</v>
      </c>
      <c r="G21" s="10">
        <f>SUM(G4:G20)</f>
        <v>3669</v>
      </c>
      <c r="H21" s="11" t="s">
        <v>8</v>
      </c>
      <c r="I21" s="12"/>
    </row>
    <row r="22" spans="1:11" ht="18" x14ac:dyDescent="0.25">
      <c r="A22" s="1"/>
      <c r="B22" s="1"/>
      <c r="C22" s="1"/>
      <c r="D22" s="1"/>
      <c r="E22" s="1"/>
      <c r="F22" s="3" t="s">
        <v>30</v>
      </c>
      <c r="G22" s="10">
        <f>G21-G16-G6</f>
        <v>1289</v>
      </c>
      <c r="H22" s="11" t="s">
        <v>8</v>
      </c>
      <c r="I22" s="12"/>
    </row>
    <row r="23" spans="1:11" ht="18" x14ac:dyDescent="0.25">
      <c r="A23" s="1"/>
      <c r="B23" s="1"/>
      <c r="C23" s="1"/>
      <c r="D23" s="1"/>
      <c r="E23" s="1"/>
      <c r="F23" s="1"/>
      <c r="G23" s="1"/>
      <c r="H23" s="1"/>
      <c r="I23" s="12"/>
    </row>
    <row r="24" spans="1:11" ht="18" x14ac:dyDescent="0.25">
      <c r="A24" s="1"/>
      <c r="B24" s="1"/>
      <c r="C24" s="1"/>
      <c r="D24" s="1"/>
      <c r="E24" s="1"/>
      <c r="F24" s="3" t="s">
        <v>31</v>
      </c>
      <c r="G24" s="13">
        <f>G2-G21</f>
        <v>1931</v>
      </c>
      <c r="H24" s="11" t="s">
        <v>8</v>
      </c>
      <c r="I24" s="12"/>
      <c r="J24" s="12"/>
      <c r="K24" s="12"/>
    </row>
    <row r="25" spans="1:11" ht="18" x14ac:dyDescent="0.25">
      <c r="G25" s="15">
        <f>G24/(C6+C16)</f>
        <v>275.85714285714283</v>
      </c>
      <c r="H25" s="11" t="s">
        <v>12</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3"/>
  <sheetViews>
    <sheetView topLeftCell="A13" workbookViewId="0">
      <selection activeCell="K12" sqref="K12"/>
    </sheetView>
  </sheetViews>
  <sheetFormatPr defaultRowHeight="12.75" x14ac:dyDescent="0.2"/>
  <cols>
    <col min="1" max="1" width="16.140625" style="2" bestFit="1" customWidth="1"/>
    <col min="2" max="2" width="19" style="2" bestFit="1" customWidth="1"/>
    <col min="3" max="3" width="9.28515625" style="2" bestFit="1" customWidth="1"/>
    <col min="4" max="4" width="14.140625" style="2" bestFit="1" customWidth="1"/>
    <col min="5" max="5" width="9.28515625" style="2" bestFit="1" customWidth="1"/>
    <col min="6" max="6" width="11" style="2" bestFit="1" customWidth="1"/>
    <col min="7" max="7" width="15.5703125" style="2" bestFit="1" customWidth="1"/>
    <col min="8" max="8" width="9.28515625" style="2" bestFit="1" customWidth="1"/>
    <col min="9" max="16384" width="9.140625" style="2"/>
  </cols>
  <sheetData>
    <row r="1" spans="1:8" ht="18" x14ac:dyDescent="0.25">
      <c r="A1" s="17" t="s">
        <v>59</v>
      </c>
      <c r="B1" s="3">
        <v>3</v>
      </c>
      <c r="C1" s="1" t="s">
        <v>0</v>
      </c>
      <c r="D1" s="1"/>
      <c r="E1" s="1"/>
      <c r="F1" s="1"/>
      <c r="G1" s="1"/>
      <c r="H1" s="1"/>
    </row>
    <row r="2" spans="1:8" ht="18" x14ac:dyDescent="0.25">
      <c r="A2" s="1" t="s">
        <v>1</v>
      </c>
      <c r="B2" s="4">
        <v>600</v>
      </c>
      <c r="C2" s="1"/>
      <c r="D2" s="1"/>
      <c r="E2" s="1"/>
      <c r="F2" s="1"/>
      <c r="G2" s="5">
        <f>B2*B1</f>
        <v>1800</v>
      </c>
      <c r="H2" s="1"/>
    </row>
    <row r="3" spans="1:8" ht="18" x14ac:dyDescent="0.25">
      <c r="A3" s="1"/>
      <c r="B3" s="1"/>
      <c r="C3" s="1" t="s">
        <v>2</v>
      </c>
      <c r="D3" s="1"/>
      <c r="E3" s="1" t="s">
        <v>3</v>
      </c>
      <c r="F3" s="1"/>
      <c r="G3" s="1" t="s">
        <v>4</v>
      </c>
      <c r="H3" s="1"/>
    </row>
    <row r="4" spans="1:8" ht="18" x14ac:dyDescent="0.25">
      <c r="A4" s="1" t="s">
        <v>5</v>
      </c>
      <c r="B4" s="6" t="s">
        <v>6</v>
      </c>
      <c r="C4" s="6">
        <v>1</v>
      </c>
      <c r="D4" s="6" t="s">
        <v>7</v>
      </c>
      <c r="E4" s="14">
        <v>15</v>
      </c>
      <c r="F4" s="7" t="s">
        <v>8</v>
      </c>
      <c r="G4" s="16">
        <f>E4*C4</f>
        <v>15</v>
      </c>
      <c r="H4" s="1"/>
    </row>
    <row r="5" spans="1:8" ht="18" x14ac:dyDescent="0.25">
      <c r="A5" s="1"/>
      <c r="B5" s="6" t="s">
        <v>9</v>
      </c>
      <c r="C5" s="6">
        <v>1</v>
      </c>
      <c r="D5" s="6" t="s">
        <v>7</v>
      </c>
      <c r="E5" s="14">
        <v>43</v>
      </c>
      <c r="F5" s="8" t="s">
        <v>8</v>
      </c>
      <c r="G5" s="16">
        <f>E5*C5</f>
        <v>43</v>
      </c>
      <c r="H5" s="1"/>
    </row>
    <row r="6" spans="1:8" ht="18" x14ac:dyDescent="0.25">
      <c r="A6" s="1"/>
      <c r="B6" s="6" t="s">
        <v>10</v>
      </c>
      <c r="C6" s="6">
        <v>1</v>
      </c>
      <c r="D6" s="6" t="s">
        <v>11</v>
      </c>
      <c r="E6" s="14">
        <v>340</v>
      </c>
      <c r="F6" s="8" t="s">
        <v>12</v>
      </c>
      <c r="G6" s="16">
        <f>E6*C6</f>
        <v>340</v>
      </c>
      <c r="H6" s="1"/>
    </row>
    <row r="7" spans="1:8" ht="3.75" customHeight="1" x14ac:dyDescent="0.25">
      <c r="A7" s="1"/>
      <c r="B7" s="9"/>
      <c r="C7" s="9"/>
      <c r="D7" s="9"/>
      <c r="E7" s="9"/>
      <c r="F7" s="9"/>
      <c r="G7" s="16"/>
      <c r="H7" s="1"/>
    </row>
    <row r="8" spans="1:8" ht="18" x14ac:dyDescent="0.25">
      <c r="A8" s="1" t="s">
        <v>13</v>
      </c>
      <c r="B8" s="6" t="s">
        <v>14</v>
      </c>
      <c r="C8" s="6">
        <v>1</v>
      </c>
      <c r="D8" s="6" t="s">
        <v>7</v>
      </c>
      <c r="E8" s="14">
        <v>45</v>
      </c>
      <c r="F8" s="7" t="s">
        <v>8</v>
      </c>
      <c r="G8" s="16">
        <f>E8*C8</f>
        <v>45</v>
      </c>
      <c r="H8" s="1"/>
    </row>
    <row r="9" spans="1:8" ht="18" x14ac:dyDescent="0.25">
      <c r="A9" s="1"/>
      <c r="B9" s="6" t="s">
        <v>15</v>
      </c>
      <c r="C9" s="6">
        <v>200</v>
      </c>
      <c r="D9" s="6" t="s">
        <v>16</v>
      </c>
      <c r="E9" s="14">
        <v>350</v>
      </c>
      <c r="F9" s="7" t="s">
        <v>17</v>
      </c>
      <c r="G9" s="16">
        <f>(E9*C9)/1000</f>
        <v>70</v>
      </c>
      <c r="H9" s="1"/>
    </row>
    <row r="10" spans="1:8" ht="18" x14ac:dyDescent="0.25">
      <c r="A10" s="1"/>
      <c r="B10" s="6" t="s">
        <v>18</v>
      </c>
      <c r="C10" s="6">
        <v>120</v>
      </c>
      <c r="D10" s="6" t="s">
        <v>16</v>
      </c>
      <c r="E10" s="14">
        <v>800</v>
      </c>
      <c r="F10" s="7"/>
      <c r="G10" s="16">
        <f>C10/1000*E10</f>
        <v>96</v>
      </c>
      <c r="H10" s="1"/>
    </row>
    <row r="11" spans="1:8" ht="3.75" customHeight="1" x14ac:dyDescent="0.25">
      <c r="A11" s="1"/>
      <c r="B11" s="9"/>
      <c r="C11" s="9"/>
      <c r="D11" s="9"/>
      <c r="E11" s="9"/>
      <c r="F11" s="9"/>
      <c r="G11" s="16"/>
      <c r="H11" s="1"/>
    </row>
    <row r="12" spans="1:8" ht="18" x14ac:dyDescent="0.25">
      <c r="A12" s="1" t="s">
        <v>19</v>
      </c>
      <c r="B12" s="6" t="s">
        <v>20</v>
      </c>
      <c r="C12" s="6">
        <v>1</v>
      </c>
      <c r="D12" s="6" t="s">
        <v>7</v>
      </c>
      <c r="E12" s="14">
        <v>20</v>
      </c>
      <c r="F12" s="7" t="s">
        <v>8</v>
      </c>
      <c r="G12" s="16">
        <f>E12*C12</f>
        <v>20</v>
      </c>
      <c r="H12" s="1"/>
    </row>
    <row r="13" spans="1:8" ht="18" x14ac:dyDescent="0.25">
      <c r="A13" s="1"/>
      <c r="B13" s="6" t="s">
        <v>32</v>
      </c>
      <c r="C13" s="6">
        <v>2</v>
      </c>
      <c r="D13" s="6" t="s">
        <v>22</v>
      </c>
      <c r="E13" s="14">
        <v>13</v>
      </c>
      <c r="F13" s="7" t="s">
        <v>8</v>
      </c>
      <c r="G13" s="16">
        <f>E13*C13</f>
        <v>26</v>
      </c>
      <c r="H13" s="1"/>
    </row>
    <row r="14" spans="1:8" ht="18" x14ac:dyDescent="0.25">
      <c r="A14" s="1"/>
      <c r="B14" s="6" t="s">
        <v>24</v>
      </c>
      <c r="C14" s="6">
        <v>5</v>
      </c>
      <c r="D14" s="6" t="s">
        <v>11</v>
      </c>
      <c r="E14" s="14">
        <v>340</v>
      </c>
      <c r="F14" s="7" t="s">
        <v>12</v>
      </c>
      <c r="G14" s="16">
        <f>E14*C14</f>
        <v>1700</v>
      </c>
      <c r="H14" s="1"/>
    </row>
    <row r="15" spans="1:8" ht="3.75" customHeight="1" x14ac:dyDescent="0.25">
      <c r="A15" s="1"/>
      <c r="B15" s="9"/>
      <c r="C15" s="9"/>
      <c r="D15" s="9"/>
      <c r="E15" s="9"/>
      <c r="F15" s="9"/>
      <c r="G15" s="16"/>
      <c r="H15" s="1"/>
    </row>
    <row r="16" spans="1:8" ht="18" x14ac:dyDescent="0.25">
      <c r="A16" s="1" t="s">
        <v>25</v>
      </c>
      <c r="B16" s="6" t="s">
        <v>26</v>
      </c>
      <c r="C16" s="6">
        <v>0</v>
      </c>
      <c r="D16" s="6" t="s">
        <v>7</v>
      </c>
      <c r="E16" s="14">
        <v>30</v>
      </c>
      <c r="F16" s="8" t="s">
        <v>8</v>
      </c>
      <c r="G16" s="16">
        <f>E16*C16</f>
        <v>0</v>
      </c>
      <c r="H16" s="1"/>
    </row>
    <row r="17" spans="1:11" ht="18" x14ac:dyDescent="0.25">
      <c r="A17" s="1"/>
      <c r="B17" s="6" t="s">
        <v>27</v>
      </c>
      <c r="C17" s="6">
        <v>0</v>
      </c>
      <c r="D17" s="6" t="s">
        <v>7</v>
      </c>
      <c r="E17" s="14">
        <v>92</v>
      </c>
      <c r="F17" s="8" t="s">
        <v>8</v>
      </c>
      <c r="G17" s="16">
        <f>E17*C17</f>
        <v>0</v>
      </c>
      <c r="H17" s="1"/>
    </row>
    <row r="18" spans="1:11" ht="18" x14ac:dyDescent="0.25">
      <c r="A18" s="1"/>
      <c r="B18" s="6" t="s">
        <v>28</v>
      </c>
      <c r="C18" s="6">
        <v>1</v>
      </c>
      <c r="D18" s="6" t="s">
        <v>7</v>
      </c>
      <c r="E18" s="14">
        <v>70</v>
      </c>
      <c r="F18" s="8" t="s">
        <v>8</v>
      </c>
      <c r="G18" s="16">
        <f>E18*C18</f>
        <v>70</v>
      </c>
      <c r="H18" s="1"/>
    </row>
    <row r="19" spans="1:11" ht="18" x14ac:dyDescent="0.25">
      <c r="A19" s="1"/>
      <c r="B19" s="1"/>
      <c r="C19" s="1"/>
      <c r="D19" s="1"/>
      <c r="E19" s="1"/>
      <c r="F19" s="3" t="s">
        <v>29</v>
      </c>
      <c r="G19" s="10">
        <f>SUM(G4:G18)</f>
        <v>2425</v>
      </c>
      <c r="H19" s="11" t="s">
        <v>8</v>
      </c>
      <c r="I19" s="12"/>
    </row>
    <row r="20" spans="1:11" ht="18" x14ac:dyDescent="0.25">
      <c r="A20" s="1"/>
      <c r="B20" s="1"/>
      <c r="C20" s="1"/>
      <c r="D20" s="1"/>
      <c r="E20" s="1"/>
      <c r="F20" s="3" t="s">
        <v>30</v>
      </c>
      <c r="G20" s="10">
        <f>G19-G14-G6</f>
        <v>385</v>
      </c>
      <c r="H20" s="11" t="s">
        <v>8</v>
      </c>
      <c r="I20" s="12"/>
    </row>
    <row r="21" spans="1:11" ht="18" x14ac:dyDescent="0.25">
      <c r="A21" s="1"/>
      <c r="B21" s="1"/>
      <c r="C21" s="1"/>
      <c r="D21" s="1"/>
      <c r="E21" s="1"/>
      <c r="F21" s="1"/>
      <c r="G21" s="1"/>
      <c r="H21" s="1"/>
      <c r="I21" s="12"/>
    </row>
    <row r="22" spans="1:11" ht="18" x14ac:dyDescent="0.25">
      <c r="A22" s="1"/>
      <c r="B22" s="1"/>
      <c r="C22" s="1"/>
      <c r="D22" s="1"/>
      <c r="E22" s="1"/>
      <c r="F22" s="3" t="s">
        <v>31</v>
      </c>
      <c r="G22" s="13">
        <f>G2-G19</f>
        <v>-625</v>
      </c>
      <c r="H22" s="11" t="s">
        <v>8</v>
      </c>
      <c r="I22" s="12"/>
      <c r="J22" s="12"/>
      <c r="K22" s="12"/>
    </row>
    <row r="23" spans="1:11" ht="18" x14ac:dyDescent="0.25">
      <c r="G23" s="15">
        <f>G22/(C6+C14)</f>
        <v>-104.16666666666667</v>
      </c>
      <c r="H23" s="11" t="s">
        <v>12</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24"/>
  <sheetViews>
    <sheetView workbookViewId="0">
      <selection activeCell="J4" sqref="J4"/>
    </sheetView>
  </sheetViews>
  <sheetFormatPr defaultRowHeight="12.75" x14ac:dyDescent="0.2"/>
  <cols>
    <col min="1" max="1" width="12.42578125" customWidth="1"/>
    <col min="2" max="2" width="22.140625" bestFit="1" customWidth="1"/>
    <col min="3" max="3" width="19" bestFit="1" customWidth="1"/>
    <col min="5" max="5" width="12.5703125" bestFit="1" customWidth="1"/>
    <col min="6" max="6" width="9.140625" bestFit="1" customWidth="1"/>
    <col min="8" max="8" width="13.28515625" customWidth="1"/>
    <col min="10" max="10" width="10.140625" bestFit="1" customWidth="1"/>
  </cols>
  <sheetData>
    <row r="1" spans="2:13" ht="18" x14ac:dyDescent="0.25">
      <c r="B1" s="132" t="s">
        <v>72</v>
      </c>
      <c r="C1" s="3">
        <v>14</v>
      </c>
      <c r="D1" s="1" t="s">
        <v>0</v>
      </c>
      <c r="E1" s="1"/>
      <c r="F1" s="1"/>
      <c r="G1" s="1"/>
      <c r="H1" s="1"/>
      <c r="I1" s="1"/>
      <c r="J1" s="139" t="s">
        <v>86</v>
      </c>
    </row>
    <row r="2" spans="2:13" ht="18" x14ac:dyDescent="0.25">
      <c r="B2" s="1" t="s">
        <v>1</v>
      </c>
      <c r="C2" s="4">
        <v>275</v>
      </c>
      <c r="D2" s="1"/>
      <c r="E2" s="1"/>
      <c r="F2" s="1"/>
      <c r="G2" s="1"/>
      <c r="H2" s="5">
        <f>C2*C1</f>
        <v>3850</v>
      </c>
      <c r="I2" s="1"/>
      <c r="J2" s="139" t="s">
        <v>80</v>
      </c>
      <c r="K2" s="147">
        <f>H20/C1</f>
        <v>212.35714285714286</v>
      </c>
    </row>
    <row r="3" spans="2:13" ht="18" x14ac:dyDescent="0.25">
      <c r="B3" s="1"/>
      <c r="C3" s="1"/>
      <c r="D3" s="1" t="s">
        <v>2</v>
      </c>
      <c r="E3" s="1"/>
      <c r="F3" s="1" t="s">
        <v>3</v>
      </c>
      <c r="G3" s="1"/>
      <c r="H3" s="1" t="s">
        <v>4</v>
      </c>
      <c r="I3" s="1"/>
    </row>
    <row r="4" spans="2:13" ht="18" x14ac:dyDescent="0.25">
      <c r="B4" s="1" t="s">
        <v>5</v>
      </c>
      <c r="C4" s="6" t="s">
        <v>6</v>
      </c>
      <c r="D4" s="6">
        <v>1</v>
      </c>
      <c r="E4" s="6" t="s">
        <v>7</v>
      </c>
      <c r="F4" s="14">
        <v>15</v>
      </c>
      <c r="G4" s="7" t="s">
        <v>8</v>
      </c>
      <c r="H4" s="16">
        <f>F4*D4</f>
        <v>15</v>
      </c>
      <c r="I4" s="1"/>
    </row>
    <row r="5" spans="2:13" ht="18" x14ac:dyDescent="0.25">
      <c r="B5" s="1"/>
      <c r="C5" s="6" t="s">
        <v>9</v>
      </c>
      <c r="D5" s="6">
        <v>1</v>
      </c>
      <c r="E5" s="6" t="s">
        <v>7</v>
      </c>
      <c r="F5" s="14">
        <v>43</v>
      </c>
      <c r="G5" s="8" t="s">
        <v>8</v>
      </c>
      <c r="H5" s="16">
        <f>F5*D5</f>
        <v>43</v>
      </c>
      <c r="I5" s="1"/>
    </row>
    <row r="6" spans="2:13" ht="18" x14ac:dyDescent="0.25">
      <c r="B6" s="1"/>
      <c r="C6" s="6" t="s">
        <v>10</v>
      </c>
      <c r="D6" s="6">
        <v>1</v>
      </c>
      <c r="E6" s="6" t="s">
        <v>11</v>
      </c>
      <c r="F6" s="14">
        <v>340</v>
      </c>
      <c r="G6" s="8" t="s">
        <v>12</v>
      </c>
      <c r="H6" s="16">
        <f>F6*D6</f>
        <v>340</v>
      </c>
      <c r="I6" s="1"/>
    </row>
    <row r="7" spans="2:13" ht="3" customHeight="1" x14ac:dyDescent="0.25">
      <c r="B7" s="1"/>
      <c r="C7" s="9"/>
      <c r="D7" s="9"/>
      <c r="E7" s="9"/>
      <c r="F7" s="9"/>
      <c r="G7" s="9"/>
      <c r="H7" s="136"/>
      <c r="I7" s="1"/>
    </row>
    <row r="8" spans="2:13" ht="18" x14ac:dyDescent="0.25">
      <c r="B8" s="1" t="s">
        <v>13</v>
      </c>
      <c r="C8" s="6" t="s">
        <v>14</v>
      </c>
      <c r="D8" s="6">
        <v>1</v>
      </c>
      <c r="E8" s="6" t="s">
        <v>7</v>
      </c>
      <c r="F8" s="14">
        <v>45</v>
      </c>
      <c r="G8" s="7" t="s">
        <v>8</v>
      </c>
      <c r="H8" s="16">
        <f>F8*D8</f>
        <v>45</v>
      </c>
      <c r="I8" s="1"/>
    </row>
    <row r="9" spans="2:13" ht="18" x14ac:dyDescent="0.25">
      <c r="B9" s="1"/>
      <c r="C9" s="6" t="s">
        <v>15</v>
      </c>
      <c r="D9" s="6">
        <v>200</v>
      </c>
      <c r="E9" s="6" t="s">
        <v>16</v>
      </c>
      <c r="F9" s="14">
        <v>450</v>
      </c>
      <c r="G9" s="7" t="s">
        <v>17</v>
      </c>
      <c r="H9" s="16">
        <f>(F9*D9)/1000</f>
        <v>90</v>
      </c>
      <c r="I9" s="1"/>
    </row>
    <row r="10" spans="2:13" ht="18" x14ac:dyDescent="0.25">
      <c r="B10" s="1"/>
      <c r="C10" s="6" t="s">
        <v>18</v>
      </c>
      <c r="D10" s="6">
        <v>15</v>
      </c>
      <c r="E10" s="6" t="s">
        <v>16</v>
      </c>
      <c r="F10" s="14">
        <v>12</v>
      </c>
      <c r="G10" s="133" t="s">
        <v>73</v>
      </c>
      <c r="H10" s="16">
        <f>D10*F10</f>
        <v>180</v>
      </c>
      <c r="I10" s="1"/>
    </row>
    <row r="11" spans="2:13" ht="3" customHeight="1" x14ac:dyDescent="0.25">
      <c r="B11" s="1"/>
      <c r="C11" s="9"/>
      <c r="D11" s="9"/>
      <c r="E11" s="9"/>
      <c r="F11" s="9"/>
      <c r="G11" s="9"/>
      <c r="H11" s="136"/>
      <c r="I11" s="1"/>
    </row>
    <row r="12" spans="2:13" ht="18" x14ac:dyDescent="0.25">
      <c r="B12" s="1" t="s">
        <v>19</v>
      </c>
      <c r="C12" s="6" t="s">
        <v>20</v>
      </c>
      <c r="D12" s="6">
        <v>1</v>
      </c>
      <c r="E12" s="6" t="s">
        <v>7</v>
      </c>
      <c r="F12" s="14">
        <v>20</v>
      </c>
      <c r="G12" s="7" t="s">
        <v>8</v>
      </c>
      <c r="H12" s="16">
        <f>F12*D12</f>
        <v>20</v>
      </c>
      <c r="I12" s="1"/>
    </row>
    <row r="13" spans="2:13" ht="18" x14ac:dyDescent="0.25">
      <c r="B13" s="1"/>
      <c r="C13" s="135" t="s">
        <v>15</v>
      </c>
      <c r="D13" s="6">
        <v>400</v>
      </c>
      <c r="E13" s="135" t="s">
        <v>16</v>
      </c>
      <c r="F13" s="14">
        <v>500</v>
      </c>
      <c r="G13" s="133" t="s">
        <v>17</v>
      </c>
      <c r="H13" s="16">
        <f>(D13/1000)*F13</f>
        <v>200</v>
      </c>
      <c r="I13" s="1"/>
    </row>
    <row r="14" spans="2:13" ht="18" x14ac:dyDescent="0.25">
      <c r="B14" s="1"/>
      <c r="C14" s="6" t="s">
        <v>32</v>
      </c>
      <c r="D14" s="6">
        <v>0</v>
      </c>
      <c r="E14" s="6" t="s">
        <v>22</v>
      </c>
      <c r="F14" s="14">
        <v>13</v>
      </c>
      <c r="G14" s="7" t="s">
        <v>8</v>
      </c>
      <c r="H14" s="16">
        <f>F14*D14</f>
        <v>0</v>
      </c>
      <c r="I14" s="1"/>
    </row>
    <row r="15" spans="2:13" ht="18" x14ac:dyDescent="0.25">
      <c r="B15" s="1"/>
      <c r="C15" s="6" t="s">
        <v>24</v>
      </c>
      <c r="D15" s="6">
        <v>6</v>
      </c>
      <c r="E15" s="6" t="s">
        <v>11</v>
      </c>
      <c r="F15" s="14">
        <v>340</v>
      </c>
      <c r="G15" s="7" t="s">
        <v>12</v>
      </c>
      <c r="H15" s="16">
        <f>F15*D15</f>
        <v>2040</v>
      </c>
      <c r="I15" s="1"/>
    </row>
    <row r="16" spans="2:13" ht="2.25" customHeight="1" x14ac:dyDescent="0.25">
      <c r="B16" s="1"/>
      <c r="C16" s="9"/>
      <c r="D16" s="9"/>
      <c r="E16" s="9"/>
      <c r="F16" s="9"/>
      <c r="G16" s="9"/>
      <c r="H16" s="136"/>
      <c r="I16" s="1"/>
      <c r="M16" s="66" t="s">
        <v>8</v>
      </c>
    </row>
    <row r="17" spans="2:13" ht="18" x14ac:dyDescent="0.25">
      <c r="B17" s="1" t="s">
        <v>25</v>
      </c>
      <c r="C17" s="135" t="s">
        <v>78</v>
      </c>
      <c r="D17" s="6">
        <v>0</v>
      </c>
      <c r="E17" s="6" t="s">
        <v>7</v>
      </c>
      <c r="F17" s="14">
        <v>50</v>
      </c>
      <c r="G17" s="8" t="s">
        <v>8</v>
      </c>
      <c r="H17" s="16">
        <f>F17*D17</f>
        <v>0</v>
      </c>
      <c r="I17" s="1"/>
      <c r="K17" s="140"/>
      <c r="L17" s="141"/>
      <c r="M17" s="142"/>
    </row>
    <row r="18" spans="2:13" ht="18" x14ac:dyDescent="0.25">
      <c r="B18" s="1"/>
      <c r="C18" s="135" t="s">
        <v>77</v>
      </c>
      <c r="D18" s="6">
        <v>0</v>
      </c>
      <c r="E18" s="6" t="s">
        <v>7</v>
      </c>
      <c r="F18" s="137">
        <v>30</v>
      </c>
      <c r="G18" s="8" t="s">
        <v>8</v>
      </c>
      <c r="H18" s="16">
        <f>F18*D18</f>
        <v>0</v>
      </c>
      <c r="I18" s="1"/>
      <c r="K18" s="140"/>
      <c r="L18" s="141"/>
      <c r="M18" s="142"/>
    </row>
    <row r="19" spans="2:13" ht="18" x14ac:dyDescent="0.25">
      <c r="B19" s="1"/>
      <c r="C19" s="135" t="s">
        <v>79</v>
      </c>
      <c r="D19" s="6">
        <v>0</v>
      </c>
      <c r="E19" s="6" t="s">
        <v>7</v>
      </c>
      <c r="F19" s="14">
        <v>40</v>
      </c>
      <c r="G19" s="146" t="s">
        <v>67</v>
      </c>
      <c r="H19" s="16">
        <f>F19*D19</f>
        <v>0</v>
      </c>
      <c r="I19" s="1"/>
      <c r="K19" s="140"/>
      <c r="L19" s="143"/>
      <c r="M19" s="142"/>
    </row>
    <row r="20" spans="2:13" ht="18" x14ac:dyDescent="0.25">
      <c r="B20" s="1"/>
      <c r="C20" s="1"/>
      <c r="D20" s="1"/>
      <c r="E20" s="1"/>
      <c r="F20" s="1"/>
      <c r="G20" s="3" t="s">
        <v>29</v>
      </c>
      <c r="H20" s="134">
        <f>SUM(H4:H19)</f>
        <v>2973</v>
      </c>
      <c r="I20" s="11" t="s">
        <v>8</v>
      </c>
      <c r="K20" s="140"/>
      <c r="L20" s="144"/>
      <c r="M20" s="145"/>
    </row>
    <row r="21" spans="2:13" ht="18" x14ac:dyDescent="0.25">
      <c r="B21" s="1"/>
      <c r="C21" s="1"/>
      <c r="D21" s="1"/>
      <c r="E21" s="1"/>
      <c r="F21" s="1"/>
      <c r="G21" s="3" t="s">
        <v>30</v>
      </c>
      <c r="H21" s="134">
        <f>H20-H15-H6</f>
        <v>593</v>
      </c>
      <c r="I21" s="11" t="s">
        <v>8</v>
      </c>
    </row>
    <row r="22" spans="2:13" ht="12" customHeight="1" x14ac:dyDescent="0.25">
      <c r="B22" s="1"/>
      <c r="C22" s="1"/>
      <c r="D22" s="1"/>
      <c r="E22" s="1"/>
      <c r="F22" s="1"/>
      <c r="G22" s="1"/>
      <c r="H22" s="1"/>
      <c r="I22" s="1"/>
    </row>
    <row r="23" spans="2:13" ht="18" x14ac:dyDescent="0.25">
      <c r="B23" s="1"/>
      <c r="C23" s="1"/>
      <c r="D23" s="1"/>
      <c r="E23" s="1"/>
      <c r="F23" s="1"/>
      <c r="G23" s="3" t="s">
        <v>31</v>
      </c>
      <c r="H23" s="13">
        <f>H2-H20</f>
        <v>877</v>
      </c>
      <c r="I23" s="11" t="s">
        <v>8</v>
      </c>
    </row>
    <row r="24" spans="2:13" ht="18" x14ac:dyDescent="0.25">
      <c r="B24" s="2"/>
      <c r="C24" s="2"/>
      <c r="D24" s="2"/>
      <c r="E24" s="2"/>
      <c r="F24" s="2"/>
      <c r="G24" s="2"/>
      <c r="H24" s="15">
        <f>H23/(D6+D15)</f>
        <v>125.28571428571429</v>
      </c>
      <c r="I24" s="11" t="s">
        <v>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M24"/>
  <sheetViews>
    <sheetView workbookViewId="0">
      <selection activeCell="J5" sqref="J5"/>
    </sheetView>
  </sheetViews>
  <sheetFormatPr defaultRowHeight="12.75" x14ac:dyDescent="0.2"/>
  <cols>
    <col min="1" max="1" width="12.42578125" customWidth="1"/>
    <col min="2" max="2" width="22.140625" bestFit="1" customWidth="1"/>
    <col min="3" max="3" width="19" bestFit="1" customWidth="1"/>
    <col min="5" max="5" width="12.5703125" bestFit="1" customWidth="1"/>
    <col min="6" max="6" width="9.140625" bestFit="1" customWidth="1"/>
    <col min="8" max="8" width="13.28515625" customWidth="1"/>
    <col min="10" max="10" width="10.140625" bestFit="1" customWidth="1"/>
    <col min="11" max="11" width="13.140625" bestFit="1" customWidth="1"/>
  </cols>
  <sheetData>
    <row r="1" spans="2:13" ht="18" x14ac:dyDescent="0.25">
      <c r="B1" s="132" t="s">
        <v>74</v>
      </c>
      <c r="C1" s="3">
        <v>10</v>
      </c>
      <c r="D1" s="1" t="s">
        <v>0</v>
      </c>
      <c r="E1" s="1"/>
      <c r="F1" s="1"/>
      <c r="G1" s="1"/>
      <c r="H1" s="1"/>
      <c r="I1" s="1"/>
      <c r="J1" s="139" t="s">
        <v>86</v>
      </c>
    </row>
    <row r="2" spans="2:13" ht="18" x14ac:dyDescent="0.25">
      <c r="B2" s="1" t="s">
        <v>1</v>
      </c>
      <c r="C2" s="4">
        <v>300</v>
      </c>
      <c r="D2" s="1"/>
      <c r="E2" s="1"/>
      <c r="F2" s="1"/>
      <c r="G2" s="1"/>
      <c r="H2" s="5">
        <f>C2*C1</f>
        <v>3000</v>
      </c>
      <c r="I2" s="1"/>
      <c r="J2" s="139" t="s">
        <v>80</v>
      </c>
      <c r="K2" s="147">
        <f>H20/C1</f>
        <v>350.7</v>
      </c>
    </row>
    <row r="3" spans="2:13" ht="18" x14ac:dyDescent="0.25">
      <c r="B3" s="1"/>
      <c r="C3" s="1"/>
      <c r="D3" s="1" t="s">
        <v>2</v>
      </c>
      <c r="E3" s="1"/>
      <c r="F3" s="1" t="s">
        <v>3</v>
      </c>
      <c r="G3" s="1"/>
      <c r="H3" s="1" t="s">
        <v>4</v>
      </c>
      <c r="I3" s="1"/>
    </row>
    <row r="4" spans="2:13" ht="18" x14ac:dyDescent="0.25">
      <c r="B4" s="1" t="s">
        <v>5</v>
      </c>
      <c r="C4" s="6" t="s">
        <v>6</v>
      </c>
      <c r="D4" s="6">
        <v>1</v>
      </c>
      <c r="E4" s="6" t="s">
        <v>7</v>
      </c>
      <c r="F4" s="14">
        <v>15</v>
      </c>
      <c r="G4" s="7" t="s">
        <v>8</v>
      </c>
      <c r="H4" s="16">
        <f>F4*D4</f>
        <v>15</v>
      </c>
      <c r="I4" s="1"/>
    </row>
    <row r="5" spans="2:13" ht="18" x14ac:dyDescent="0.25">
      <c r="B5" s="1"/>
      <c r="C5" s="6" t="s">
        <v>9</v>
      </c>
      <c r="D5" s="6">
        <v>1</v>
      </c>
      <c r="E5" s="6" t="s">
        <v>7</v>
      </c>
      <c r="F5" s="14">
        <v>43</v>
      </c>
      <c r="G5" s="8" t="s">
        <v>8</v>
      </c>
      <c r="H5" s="16">
        <f>F5*D5</f>
        <v>43</v>
      </c>
      <c r="I5" s="1"/>
    </row>
    <row r="6" spans="2:13" ht="18" x14ac:dyDescent="0.25">
      <c r="B6" s="1"/>
      <c r="C6" s="6" t="s">
        <v>10</v>
      </c>
      <c r="D6" s="6">
        <v>1</v>
      </c>
      <c r="E6" s="6" t="s">
        <v>11</v>
      </c>
      <c r="F6" s="14">
        <v>340</v>
      </c>
      <c r="G6" s="8" t="s">
        <v>12</v>
      </c>
      <c r="H6" s="16">
        <f>F6*D6</f>
        <v>340</v>
      </c>
      <c r="I6" s="1"/>
    </row>
    <row r="7" spans="2:13" ht="3" customHeight="1" x14ac:dyDescent="0.25">
      <c r="B7" s="1"/>
      <c r="C7" s="9"/>
      <c r="D7" s="9"/>
      <c r="E7" s="9"/>
      <c r="F7" s="9"/>
      <c r="G7" s="9"/>
      <c r="H7" s="16"/>
      <c r="I7" s="1"/>
    </row>
    <row r="8" spans="2:13" ht="18" x14ac:dyDescent="0.25">
      <c r="B8" s="1" t="s">
        <v>13</v>
      </c>
      <c r="C8" s="6" t="s">
        <v>14</v>
      </c>
      <c r="D8" s="6">
        <v>1</v>
      </c>
      <c r="E8" s="6" t="s">
        <v>7</v>
      </c>
      <c r="F8" s="14">
        <v>45</v>
      </c>
      <c r="G8" s="7" t="s">
        <v>8</v>
      </c>
      <c r="H8" s="16">
        <f>F8*D8</f>
        <v>45</v>
      </c>
      <c r="I8" s="1"/>
    </row>
    <row r="9" spans="2:13" ht="18" x14ac:dyDescent="0.25">
      <c r="B9" s="1"/>
      <c r="C9" s="6" t="s">
        <v>15</v>
      </c>
      <c r="D9" s="6">
        <v>300</v>
      </c>
      <c r="E9" s="6" t="s">
        <v>16</v>
      </c>
      <c r="F9" s="14">
        <v>500</v>
      </c>
      <c r="G9" s="7" t="s">
        <v>17</v>
      </c>
      <c r="H9" s="16">
        <f>(F9*D9)/1000</f>
        <v>150</v>
      </c>
      <c r="I9" s="1"/>
    </row>
    <row r="10" spans="2:13" ht="18" x14ac:dyDescent="0.25">
      <c r="B10" s="1"/>
      <c r="C10" s="6" t="s">
        <v>18</v>
      </c>
      <c r="D10" s="6">
        <v>20</v>
      </c>
      <c r="E10" s="6" t="s">
        <v>16</v>
      </c>
      <c r="F10" s="14">
        <v>3.2</v>
      </c>
      <c r="G10" s="133" t="s">
        <v>73</v>
      </c>
      <c r="H10" s="16">
        <f>D10*F10</f>
        <v>64</v>
      </c>
      <c r="I10" s="1"/>
    </row>
    <row r="11" spans="2:13" ht="3" customHeight="1" x14ac:dyDescent="0.25">
      <c r="B11" s="1"/>
      <c r="C11" s="9"/>
      <c r="D11" s="9"/>
      <c r="E11" s="9"/>
      <c r="F11" s="9"/>
      <c r="G11" s="9"/>
      <c r="H11" s="16"/>
      <c r="I11" s="1"/>
    </row>
    <row r="12" spans="2:13" ht="18" x14ac:dyDescent="0.25">
      <c r="B12" s="1" t="s">
        <v>19</v>
      </c>
      <c r="C12" s="6" t="s">
        <v>20</v>
      </c>
      <c r="D12" s="6">
        <v>1</v>
      </c>
      <c r="E12" s="6" t="s">
        <v>7</v>
      </c>
      <c r="F12" s="14">
        <v>20</v>
      </c>
      <c r="G12" s="7" t="s">
        <v>8</v>
      </c>
      <c r="H12" s="16">
        <f>F12*D12</f>
        <v>20</v>
      </c>
      <c r="I12" s="1"/>
    </row>
    <row r="13" spans="2:13" ht="18" x14ac:dyDescent="0.25">
      <c r="B13" s="1"/>
      <c r="C13" s="135" t="s">
        <v>15</v>
      </c>
      <c r="D13" s="6">
        <v>300</v>
      </c>
      <c r="E13" s="135" t="s">
        <v>16</v>
      </c>
      <c r="F13" s="14">
        <v>500</v>
      </c>
      <c r="G13" s="133" t="s">
        <v>17</v>
      </c>
      <c r="H13" s="16">
        <f>(D13/1000)*F13</f>
        <v>150</v>
      </c>
      <c r="I13" s="1"/>
    </row>
    <row r="14" spans="2:13" ht="18" x14ac:dyDescent="0.25">
      <c r="B14" s="1"/>
      <c r="C14" s="6" t="s">
        <v>32</v>
      </c>
      <c r="D14" s="6">
        <v>0</v>
      </c>
      <c r="E14" s="6" t="s">
        <v>22</v>
      </c>
      <c r="F14" s="14">
        <v>13</v>
      </c>
      <c r="G14" s="7" t="s">
        <v>8</v>
      </c>
      <c r="H14" s="16">
        <f>F14*D14</f>
        <v>0</v>
      </c>
      <c r="I14" s="1"/>
    </row>
    <row r="15" spans="2:13" ht="18" x14ac:dyDescent="0.25">
      <c r="B15" s="1"/>
      <c r="C15" s="6" t="s">
        <v>24</v>
      </c>
      <c r="D15" s="6">
        <v>6</v>
      </c>
      <c r="E15" s="6" t="s">
        <v>11</v>
      </c>
      <c r="F15" s="14">
        <v>340</v>
      </c>
      <c r="G15" s="7" t="s">
        <v>12</v>
      </c>
      <c r="H15" s="16">
        <f>F15*D15</f>
        <v>2040</v>
      </c>
      <c r="I15" s="1"/>
    </row>
    <row r="16" spans="2:13" ht="2.25" customHeight="1" x14ac:dyDescent="0.25">
      <c r="B16" s="1"/>
      <c r="C16" s="9"/>
      <c r="D16" s="9"/>
      <c r="E16" s="9"/>
      <c r="F16" s="9"/>
      <c r="G16" s="9"/>
      <c r="H16" s="16"/>
      <c r="I16" s="1"/>
      <c r="M16" s="66" t="s">
        <v>8</v>
      </c>
    </row>
    <row r="17" spans="2:9" ht="18" x14ac:dyDescent="0.25">
      <c r="B17" s="1" t="s">
        <v>25</v>
      </c>
      <c r="C17" s="135" t="s">
        <v>78</v>
      </c>
      <c r="D17" s="6">
        <v>3</v>
      </c>
      <c r="E17" s="6" t="s">
        <v>7</v>
      </c>
      <c r="F17" s="14">
        <v>50</v>
      </c>
      <c r="G17" s="8" t="s">
        <v>8</v>
      </c>
      <c r="H17" s="16">
        <f>F17*D17</f>
        <v>150</v>
      </c>
      <c r="I17" s="1"/>
    </row>
    <row r="18" spans="2:9" ht="18" x14ac:dyDescent="0.25">
      <c r="B18" s="1"/>
      <c r="C18" s="135" t="s">
        <v>77</v>
      </c>
      <c r="D18" s="6">
        <v>3</v>
      </c>
      <c r="E18" s="6" t="s">
        <v>7</v>
      </c>
      <c r="F18" s="137">
        <v>30</v>
      </c>
      <c r="G18" s="8" t="s">
        <v>8</v>
      </c>
      <c r="H18" s="16">
        <f>F18*D18</f>
        <v>90</v>
      </c>
      <c r="I18" s="1"/>
    </row>
    <row r="19" spans="2:9" ht="18" x14ac:dyDescent="0.25">
      <c r="B19" s="1"/>
      <c r="C19" s="135" t="s">
        <v>79</v>
      </c>
      <c r="D19" s="6">
        <f>C1</f>
        <v>10</v>
      </c>
      <c r="E19" s="6" t="s">
        <v>7</v>
      </c>
      <c r="F19" s="14">
        <v>40</v>
      </c>
      <c r="G19" s="146" t="s">
        <v>67</v>
      </c>
      <c r="H19" s="16">
        <f>F19*D19</f>
        <v>400</v>
      </c>
      <c r="I19" s="1"/>
    </row>
    <row r="20" spans="2:9" ht="18" x14ac:dyDescent="0.25">
      <c r="B20" s="1"/>
      <c r="C20" s="1"/>
      <c r="D20" s="1"/>
      <c r="E20" s="1"/>
      <c r="F20" s="1"/>
      <c r="G20" s="3" t="s">
        <v>29</v>
      </c>
      <c r="H20" s="134">
        <f>SUM(H4:H19)</f>
        <v>3507</v>
      </c>
      <c r="I20" s="11" t="s">
        <v>8</v>
      </c>
    </row>
    <row r="21" spans="2:9" ht="18" x14ac:dyDescent="0.25">
      <c r="B21" s="1"/>
      <c r="C21" s="1"/>
      <c r="D21" s="1"/>
      <c r="E21" s="1"/>
      <c r="F21" s="1"/>
      <c r="G21" s="3" t="s">
        <v>30</v>
      </c>
      <c r="H21" s="134">
        <f>H20-H15-H6</f>
        <v>1127</v>
      </c>
      <c r="I21" s="11" t="s">
        <v>8</v>
      </c>
    </row>
    <row r="22" spans="2:9" ht="12" customHeight="1" x14ac:dyDescent="0.25">
      <c r="B22" s="1"/>
      <c r="C22" s="1"/>
      <c r="D22" s="1"/>
      <c r="E22" s="1"/>
      <c r="F22" s="1"/>
      <c r="G22" s="1"/>
      <c r="H22" s="1"/>
      <c r="I22" s="1"/>
    </row>
    <row r="23" spans="2:9" ht="18" x14ac:dyDescent="0.25">
      <c r="B23" s="1"/>
      <c r="C23" s="1"/>
      <c r="D23" s="1"/>
      <c r="E23" s="1"/>
      <c r="F23" s="1"/>
      <c r="G23" s="3" t="s">
        <v>31</v>
      </c>
      <c r="H23" s="13">
        <f>H2-H20</f>
        <v>-507</v>
      </c>
      <c r="I23" s="11" t="s">
        <v>8</v>
      </c>
    </row>
    <row r="24" spans="2:9" ht="18" x14ac:dyDescent="0.25">
      <c r="B24" s="2"/>
      <c r="C24" s="2"/>
      <c r="D24" s="2"/>
      <c r="E24" s="2"/>
      <c r="F24" s="2"/>
      <c r="G24" s="2"/>
      <c r="H24" s="15">
        <f>H23/(D6+D15)</f>
        <v>-72.428571428571431</v>
      </c>
      <c r="I24" s="11" t="s">
        <v>12</v>
      </c>
    </row>
  </sheetData>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M24"/>
  <sheetViews>
    <sheetView workbookViewId="0">
      <selection activeCell="L8" sqref="L8"/>
    </sheetView>
  </sheetViews>
  <sheetFormatPr defaultRowHeight="12.75" x14ac:dyDescent="0.2"/>
  <cols>
    <col min="1" max="1" width="12.42578125" customWidth="1"/>
    <col min="2" max="2" width="27.85546875" bestFit="1" customWidth="1"/>
    <col min="3" max="3" width="19" bestFit="1" customWidth="1"/>
    <col min="5" max="5" width="12.5703125" bestFit="1" customWidth="1"/>
    <col min="6" max="6" width="9.140625" bestFit="1" customWidth="1"/>
    <col min="8" max="8" width="13.28515625" customWidth="1"/>
    <col min="10" max="10" width="10.140625" bestFit="1" customWidth="1"/>
  </cols>
  <sheetData>
    <row r="1" spans="2:13" ht="18" x14ac:dyDescent="0.25">
      <c r="B1" s="132" t="s">
        <v>76</v>
      </c>
      <c r="C1" s="3">
        <v>10</v>
      </c>
      <c r="D1" s="1" t="s">
        <v>0</v>
      </c>
      <c r="E1" s="1"/>
      <c r="F1" s="1"/>
      <c r="G1" s="1"/>
      <c r="H1" s="1"/>
      <c r="I1" s="1"/>
      <c r="J1" s="139" t="s">
        <v>86</v>
      </c>
    </row>
    <row r="2" spans="2:13" ht="18" x14ac:dyDescent="0.25">
      <c r="B2" s="1" t="s">
        <v>1</v>
      </c>
      <c r="C2" s="4">
        <v>550</v>
      </c>
      <c r="D2" s="1"/>
      <c r="E2" s="1"/>
      <c r="F2" s="1"/>
      <c r="G2" s="1"/>
      <c r="H2" s="5">
        <f>C2*C1</f>
        <v>5500</v>
      </c>
      <c r="I2" s="1"/>
      <c r="J2" s="139" t="s">
        <v>80</v>
      </c>
      <c r="K2" s="147">
        <f>H20/C1</f>
        <v>302.60000000000002</v>
      </c>
    </row>
    <row r="3" spans="2:13" ht="18" x14ac:dyDescent="0.25">
      <c r="B3" s="1"/>
      <c r="C3" s="1"/>
      <c r="D3" s="1" t="s">
        <v>2</v>
      </c>
      <c r="E3" s="1"/>
      <c r="F3" s="1" t="s">
        <v>3</v>
      </c>
      <c r="G3" s="1"/>
      <c r="H3" s="1" t="s">
        <v>4</v>
      </c>
      <c r="I3" s="1"/>
    </row>
    <row r="4" spans="2:13" ht="18" x14ac:dyDescent="0.25">
      <c r="B4" s="138" t="s">
        <v>75</v>
      </c>
      <c r="C4" s="6" t="s">
        <v>6</v>
      </c>
      <c r="D4" s="6">
        <v>1</v>
      </c>
      <c r="E4" s="6" t="s">
        <v>7</v>
      </c>
      <c r="F4" s="14">
        <v>26</v>
      </c>
      <c r="G4" s="7" t="s">
        <v>8</v>
      </c>
      <c r="H4" s="16">
        <f>F4*D4</f>
        <v>26</v>
      </c>
      <c r="I4" s="1"/>
    </row>
    <row r="5" spans="2:13" ht="18" x14ac:dyDescent="0.25">
      <c r="B5" s="1"/>
      <c r="C5" s="6" t="s">
        <v>9</v>
      </c>
      <c r="D5" s="6">
        <v>0</v>
      </c>
      <c r="E5" s="6" t="s">
        <v>7</v>
      </c>
      <c r="F5" s="14">
        <v>43</v>
      </c>
      <c r="G5" s="8" t="s">
        <v>8</v>
      </c>
      <c r="H5" s="16">
        <f>F5*D5</f>
        <v>0</v>
      </c>
      <c r="I5" s="1"/>
    </row>
    <row r="6" spans="2:13" ht="18" x14ac:dyDescent="0.25">
      <c r="B6" s="1"/>
      <c r="C6" s="6" t="s">
        <v>10</v>
      </c>
      <c r="D6" s="6">
        <v>0</v>
      </c>
      <c r="E6" s="6" t="s">
        <v>11</v>
      </c>
      <c r="F6" s="14">
        <v>340</v>
      </c>
      <c r="G6" s="8" t="s">
        <v>12</v>
      </c>
      <c r="H6" s="16">
        <f>F6*D6</f>
        <v>0</v>
      </c>
      <c r="I6" s="1"/>
    </row>
    <row r="7" spans="2:13" ht="3" customHeight="1" x14ac:dyDescent="0.25">
      <c r="B7" s="1"/>
      <c r="C7" s="9"/>
      <c r="D7" s="9"/>
      <c r="E7" s="9"/>
      <c r="F7" s="9"/>
      <c r="G7" s="9"/>
      <c r="H7" s="16"/>
      <c r="I7" s="1"/>
    </row>
    <row r="8" spans="2:13" ht="18" x14ac:dyDescent="0.25">
      <c r="B8" s="1" t="s">
        <v>13</v>
      </c>
      <c r="C8" s="6" t="s">
        <v>14</v>
      </c>
      <c r="D8" s="6"/>
      <c r="E8" s="6" t="s">
        <v>7</v>
      </c>
      <c r="F8" s="14">
        <v>45</v>
      </c>
      <c r="G8" s="7" t="s">
        <v>8</v>
      </c>
      <c r="H8" s="16">
        <f>F8*D8</f>
        <v>0</v>
      </c>
      <c r="I8" s="1"/>
    </row>
    <row r="9" spans="2:13" ht="18" x14ac:dyDescent="0.25">
      <c r="B9" s="1"/>
      <c r="C9" s="6" t="s">
        <v>15</v>
      </c>
      <c r="D9" s="6"/>
      <c r="E9" s="6" t="s">
        <v>16</v>
      </c>
      <c r="F9" s="14">
        <v>700</v>
      </c>
      <c r="G9" s="7" t="s">
        <v>17</v>
      </c>
      <c r="H9" s="16">
        <f>(F9*D9)/1000</f>
        <v>0</v>
      </c>
      <c r="I9" s="1"/>
    </row>
    <row r="10" spans="2:13" ht="18" x14ac:dyDescent="0.25">
      <c r="B10" s="1"/>
      <c r="C10" s="6" t="s">
        <v>18</v>
      </c>
      <c r="D10" s="6"/>
      <c r="E10" s="6" t="s">
        <v>16</v>
      </c>
      <c r="F10" s="14">
        <v>12</v>
      </c>
      <c r="G10" s="133" t="s">
        <v>73</v>
      </c>
      <c r="H10" s="16">
        <f>D10*F10</f>
        <v>0</v>
      </c>
      <c r="I10" s="1"/>
    </row>
    <row r="11" spans="2:13" ht="3" customHeight="1" x14ac:dyDescent="0.25">
      <c r="B11" s="1"/>
      <c r="C11" s="9"/>
      <c r="D11" s="9"/>
      <c r="E11" s="9"/>
      <c r="F11" s="9"/>
      <c r="G11" s="9"/>
      <c r="H11" s="16"/>
      <c r="I11" s="1"/>
    </row>
    <row r="12" spans="2:13" ht="18" x14ac:dyDescent="0.25">
      <c r="B12" s="1" t="s">
        <v>19</v>
      </c>
      <c r="C12" s="6" t="s">
        <v>20</v>
      </c>
      <c r="D12" s="6">
        <v>1</v>
      </c>
      <c r="E12" s="6" t="s">
        <v>7</v>
      </c>
      <c r="F12" s="14">
        <v>20</v>
      </c>
      <c r="G12" s="7" t="s">
        <v>8</v>
      </c>
      <c r="H12" s="16">
        <f>F12*D12</f>
        <v>20</v>
      </c>
      <c r="I12" s="1"/>
    </row>
    <row r="13" spans="2:13" ht="18" x14ac:dyDescent="0.25">
      <c r="B13" s="1"/>
      <c r="C13" s="135" t="s">
        <v>15</v>
      </c>
      <c r="D13" s="6">
        <v>400</v>
      </c>
      <c r="E13" s="135" t="s">
        <v>16</v>
      </c>
      <c r="F13" s="14">
        <v>350</v>
      </c>
      <c r="G13" s="133" t="s">
        <v>17</v>
      </c>
      <c r="H13" s="16">
        <f>(D13/1000)*F13</f>
        <v>140</v>
      </c>
      <c r="I13" s="1"/>
    </row>
    <row r="14" spans="2:13" ht="18" x14ac:dyDescent="0.25">
      <c r="B14" s="1"/>
      <c r="C14" s="6" t="s">
        <v>32</v>
      </c>
      <c r="D14" s="6">
        <v>0</v>
      </c>
      <c r="E14" s="6" t="s">
        <v>22</v>
      </c>
      <c r="F14" s="14">
        <v>13</v>
      </c>
      <c r="G14" s="7" t="s">
        <v>8</v>
      </c>
      <c r="H14" s="16">
        <f>F14*D14</f>
        <v>0</v>
      </c>
      <c r="I14" s="1"/>
    </row>
    <row r="15" spans="2:13" ht="18" x14ac:dyDescent="0.25">
      <c r="B15" s="1"/>
      <c r="C15" s="6" t="s">
        <v>24</v>
      </c>
      <c r="D15" s="6">
        <v>6</v>
      </c>
      <c r="E15" s="6" t="s">
        <v>11</v>
      </c>
      <c r="F15" s="14">
        <v>340</v>
      </c>
      <c r="G15" s="7" t="s">
        <v>12</v>
      </c>
      <c r="H15" s="16">
        <f>F15*D15</f>
        <v>2040</v>
      </c>
      <c r="I15" s="1"/>
    </row>
    <row r="16" spans="2:13" ht="2.25" customHeight="1" x14ac:dyDescent="0.25">
      <c r="B16" s="1"/>
      <c r="C16" s="9"/>
      <c r="D16" s="9"/>
      <c r="E16" s="9"/>
      <c r="F16" s="9"/>
      <c r="G16" s="9"/>
      <c r="H16" s="16"/>
      <c r="I16" s="1"/>
      <c r="M16" s="66" t="s">
        <v>8</v>
      </c>
    </row>
    <row r="17" spans="2:9" ht="18" x14ac:dyDescent="0.25">
      <c r="B17" s="1" t="s">
        <v>25</v>
      </c>
      <c r="C17" s="135" t="s">
        <v>78</v>
      </c>
      <c r="D17" s="6">
        <v>5</v>
      </c>
      <c r="E17" s="6" t="s">
        <v>7</v>
      </c>
      <c r="F17" s="14">
        <v>50</v>
      </c>
      <c r="G17" s="8" t="s">
        <v>8</v>
      </c>
      <c r="H17" s="16">
        <f>F17*D17</f>
        <v>250</v>
      </c>
      <c r="I17" s="1"/>
    </row>
    <row r="18" spans="2:9" ht="18" x14ac:dyDescent="0.25">
      <c r="B18" s="1"/>
      <c r="C18" s="135" t="s">
        <v>77</v>
      </c>
      <c r="D18" s="6">
        <v>5</v>
      </c>
      <c r="E18" s="6" t="s">
        <v>7</v>
      </c>
      <c r="F18" s="137">
        <v>30</v>
      </c>
      <c r="G18" s="8" t="s">
        <v>8</v>
      </c>
      <c r="H18" s="16">
        <f>F18*D18</f>
        <v>150</v>
      </c>
      <c r="I18" s="1"/>
    </row>
    <row r="19" spans="2:9" ht="18" x14ac:dyDescent="0.25">
      <c r="B19" s="1"/>
      <c r="C19" s="135" t="s">
        <v>79</v>
      </c>
      <c r="D19" s="6">
        <f>C1</f>
        <v>10</v>
      </c>
      <c r="E19" s="6" t="s">
        <v>7</v>
      </c>
      <c r="F19" s="14">
        <v>40</v>
      </c>
      <c r="G19" s="146" t="s">
        <v>67</v>
      </c>
      <c r="H19" s="16">
        <f>F19*D19</f>
        <v>400</v>
      </c>
      <c r="I19" s="1"/>
    </row>
    <row r="20" spans="2:9" ht="18" x14ac:dyDescent="0.25">
      <c r="B20" s="1"/>
      <c r="C20" s="1"/>
      <c r="D20" s="1"/>
      <c r="E20" s="1"/>
      <c r="F20" s="1"/>
      <c r="G20" s="3" t="s">
        <v>29</v>
      </c>
      <c r="H20" s="134">
        <f>SUM(H4:H19)</f>
        <v>3026</v>
      </c>
      <c r="I20" s="11" t="s">
        <v>8</v>
      </c>
    </row>
    <row r="21" spans="2:9" ht="18" x14ac:dyDescent="0.25">
      <c r="B21" s="1"/>
      <c r="C21" s="1"/>
      <c r="D21" s="1"/>
      <c r="E21" s="1"/>
      <c r="F21" s="1"/>
      <c r="G21" s="3" t="s">
        <v>30</v>
      </c>
      <c r="H21" s="134">
        <f>H20-H15-H6</f>
        <v>986</v>
      </c>
      <c r="I21" s="11" t="s">
        <v>8</v>
      </c>
    </row>
    <row r="22" spans="2:9" ht="12" customHeight="1" x14ac:dyDescent="0.25">
      <c r="B22" s="1"/>
      <c r="C22" s="1"/>
      <c r="D22" s="1"/>
      <c r="E22" s="1"/>
      <c r="F22" s="1"/>
      <c r="G22" s="1"/>
      <c r="H22" s="1"/>
      <c r="I22" s="1"/>
    </row>
    <row r="23" spans="2:9" ht="18" x14ac:dyDescent="0.25">
      <c r="B23" s="1"/>
      <c r="C23" s="1"/>
      <c r="D23" s="1"/>
      <c r="E23" s="1"/>
      <c r="F23" s="1"/>
      <c r="G23" s="3" t="s">
        <v>31</v>
      </c>
      <c r="H23" s="13">
        <f>H2-H20</f>
        <v>2474</v>
      </c>
      <c r="I23" s="11" t="s">
        <v>8</v>
      </c>
    </row>
    <row r="24" spans="2:9" ht="18" x14ac:dyDescent="0.25">
      <c r="B24" s="2"/>
      <c r="C24" s="2"/>
      <c r="D24" s="2"/>
      <c r="E24" s="2"/>
      <c r="F24" s="2"/>
      <c r="G24" s="2"/>
      <c r="H24" s="15">
        <f>H23/(D6+D15)</f>
        <v>412.33333333333331</v>
      </c>
      <c r="I24" s="11" t="s">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
  <sheetViews>
    <sheetView topLeftCell="A7" workbookViewId="0">
      <selection activeCell="F15" sqref="F15"/>
    </sheetView>
  </sheetViews>
  <sheetFormatPr defaultRowHeight="12.75" x14ac:dyDescent="0.2"/>
  <cols>
    <col min="1" max="1" width="29.42578125" style="24" bestFit="1" customWidth="1"/>
    <col min="2" max="2" width="10.5703125" style="24" bestFit="1" customWidth="1"/>
    <col min="3" max="3" width="13" style="24" bestFit="1" customWidth="1"/>
    <col min="4" max="4" width="24.7109375" style="24" bestFit="1" customWidth="1"/>
    <col min="5" max="5" width="17.85546875" style="24" bestFit="1" customWidth="1"/>
    <col min="6" max="6" width="27.7109375" style="24" bestFit="1" customWidth="1"/>
    <col min="7" max="7" width="17.140625" style="24" bestFit="1" customWidth="1"/>
    <col min="8" max="9" width="9.140625" style="24"/>
    <col min="10" max="10" width="10.5703125" style="24" bestFit="1" customWidth="1"/>
    <col min="11" max="16384" width="9.140625" style="24"/>
  </cols>
  <sheetData>
    <row r="1" spans="1:11" ht="23.25" x14ac:dyDescent="0.35">
      <c r="A1" s="81"/>
      <c r="B1" s="82" t="s">
        <v>36</v>
      </c>
      <c r="C1" s="82" t="s">
        <v>37</v>
      </c>
      <c r="D1" s="82" t="s">
        <v>38</v>
      </c>
      <c r="E1" s="82" t="s">
        <v>53</v>
      </c>
      <c r="F1" s="82" t="s">
        <v>39</v>
      </c>
      <c r="G1" s="83" t="s">
        <v>45</v>
      </c>
      <c r="I1" s="77"/>
      <c r="J1" s="78"/>
    </row>
    <row r="2" spans="1:11" ht="23.25" x14ac:dyDescent="0.35">
      <c r="A2" s="84" t="s">
        <v>46</v>
      </c>
      <c r="B2" s="85">
        <f>'Barley low yld'!B1</f>
        <v>5</v>
      </c>
      <c r="C2" s="86">
        <f>'Barley low yld'!B2</f>
        <v>260</v>
      </c>
      <c r="D2" s="87">
        <f>'Barley low yld'!G20</f>
        <v>299</v>
      </c>
      <c r="E2" s="87">
        <f>'Barley low yld'!E16</f>
        <v>340</v>
      </c>
      <c r="F2" s="86">
        <f>'Barley low yld'!G24</f>
        <v>1001</v>
      </c>
      <c r="G2" s="88">
        <f>'Barley irr yld'!K4</f>
        <v>40040</v>
      </c>
      <c r="I2" s="79"/>
      <c r="J2" s="78"/>
      <c r="K2" s="80"/>
    </row>
    <row r="3" spans="1:11" ht="23.25" x14ac:dyDescent="0.35">
      <c r="A3" s="84" t="s">
        <v>44</v>
      </c>
      <c r="B3" s="85">
        <f>'Barley irr yld'!B1</f>
        <v>6</v>
      </c>
      <c r="C3" s="86">
        <f>'Barley irr yld'!B2</f>
        <v>260</v>
      </c>
      <c r="D3" s="89">
        <f>'Barley irr yld'!G20</f>
        <v>1227</v>
      </c>
      <c r="E3" s="89">
        <f>'Barley irr yld'!E15</f>
        <v>60</v>
      </c>
      <c r="F3" s="86">
        <f>'Barley irr yld'!G23</f>
        <v>333</v>
      </c>
      <c r="G3" s="88">
        <f>'Barley irr yld'!K3</f>
        <v>13320</v>
      </c>
      <c r="I3" s="78"/>
      <c r="J3" s="78"/>
      <c r="K3" s="80"/>
    </row>
    <row r="4" spans="1:11" ht="23.25" x14ac:dyDescent="0.35">
      <c r="A4" s="90" t="s">
        <v>47</v>
      </c>
      <c r="B4" s="91">
        <f>'C low yld'!B1</f>
        <v>2</v>
      </c>
      <c r="C4" s="92">
        <f>'C irr yld'!B2</f>
        <v>530</v>
      </c>
      <c r="D4" s="93">
        <f>'C low yld'!G21</f>
        <v>431.5</v>
      </c>
      <c r="E4" s="93">
        <f>'C low yld'!E17</f>
        <v>700</v>
      </c>
      <c r="F4" s="92">
        <f>'C low yld'!G25</f>
        <v>628.5</v>
      </c>
      <c r="G4" s="94">
        <f>'C irr yld'!K4</f>
        <v>25140</v>
      </c>
      <c r="I4" s="78"/>
      <c r="J4" s="78"/>
      <c r="K4" s="80"/>
    </row>
    <row r="5" spans="1:11" ht="23.25" x14ac:dyDescent="0.35">
      <c r="A5" s="90" t="s">
        <v>48</v>
      </c>
      <c r="B5" s="91">
        <f>'C irr yld'!B1</f>
        <v>3</v>
      </c>
      <c r="C5" s="92">
        <f>'C irr yld'!B2</f>
        <v>530</v>
      </c>
      <c r="D5" s="93">
        <f>'C irr yld'!G21</f>
        <v>1923.5</v>
      </c>
      <c r="E5" s="93">
        <f>'C irr yld'!E16</f>
        <v>620</v>
      </c>
      <c r="F5" s="92">
        <f>'C irr yld'!G24</f>
        <v>-333.5</v>
      </c>
      <c r="G5" s="94">
        <f>'C irr yld'!K3</f>
        <v>-13340</v>
      </c>
      <c r="I5" s="78"/>
      <c r="J5" s="78"/>
      <c r="K5" s="78"/>
    </row>
    <row r="6" spans="1:11" ht="23.25" x14ac:dyDescent="0.35">
      <c r="A6" s="95" t="s">
        <v>34</v>
      </c>
      <c r="B6" s="96">
        <f>'Fabas low yld'!B1</f>
        <v>2.5</v>
      </c>
      <c r="C6" s="97">
        <f>'Fabas low yld'!B2</f>
        <v>350</v>
      </c>
      <c r="D6" s="98">
        <f>'Fabas low yld'!G21</f>
        <v>604</v>
      </c>
      <c r="E6" s="98">
        <f>'Fabas low yld'!E17</f>
        <v>340</v>
      </c>
      <c r="F6" s="97">
        <f>'Fabas low yld'!G25</f>
        <v>271</v>
      </c>
      <c r="G6" s="99">
        <f>'Fabas irr yld'!K4</f>
        <v>10840</v>
      </c>
      <c r="I6" s="78"/>
      <c r="J6" s="78"/>
      <c r="K6" s="80"/>
    </row>
    <row r="7" spans="1:11" ht="23.25" x14ac:dyDescent="0.35">
      <c r="A7" s="95" t="s">
        <v>50</v>
      </c>
      <c r="B7" s="96">
        <f>'Fabas irr yld'!B1</f>
        <v>4</v>
      </c>
      <c r="C7" s="97">
        <f>'Fabas irr yld'!B2</f>
        <v>350</v>
      </c>
      <c r="D7" s="98">
        <f>'Fabas irr yld'!G21</f>
        <v>1374</v>
      </c>
      <c r="E7" s="98">
        <f>'Fabas irr yld'!E16</f>
        <v>60</v>
      </c>
      <c r="F7" s="97">
        <f>'Fabas irr yld'!G24</f>
        <v>26</v>
      </c>
      <c r="G7" s="99">
        <f>'Fabas irr yld'!K3</f>
        <v>1040</v>
      </c>
      <c r="I7" s="78"/>
      <c r="J7" s="78"/>
    </row>
    <row r="8" spans="1:11" ht="23.25" x14ac:dyDescent="0.35">
      <c r="A8" s="100" t="s">
        <v>35</v>
      </c>
      <c r="B8" s="101">
        <f>'Wheat low yld'!B1</f>
        <v>5</v>
      </c>
      <c r="C8" s="102">
        <f>'Wheat low yld'!B2</f>
        <v>285</v>
      </c>
      <c r="D8" s="103">
        <f>'Wheat low yld'!G20</f>
        <v>341.9</v>
      </c>
      <c r="E8" s="103">
        <f>'Wheat low yld'!E16</f>
        <v>700</v>
      </c>
      <c r="F8" s="102">
        <f>'Wheat low yld'!G24</f>
        <v>1723.1</v>
      </c>
      <c r="G8" s="104">
        <f>'Wheat irr yld'!K4</f>
        <v>68924</v>
      </c>
      <c r="I8" s="78"/>
      <c r="J8" s="78"/>
    </row>
    <row r="9" spans="1:11" ht="23.25" x14ac:dyDescent="0.35">
      <c r="A9" s="100" t="s">
        <v>51</v>
      </c>
      <c r="B9" s="101">
        <f>'Wheat irr yld'!B1</f>
        <v>8</v>
      </c>
      <c r="C9" s="102">
        <f>'Wheat irr yld'!B2</f>
        <v>285</v>
      </c>
      <c r="D9" s="103">
        <f>'Wheat irr yld'!G20</f>
        <v>1347</v>
      </c>
      <c r="E9" s="103">
        <f>'Wheat irr yld'!E15</f>
        <v>60</v>
      </c>
      <c r="F9" s="102">
        <f>'Wheat irr yld'!G23</f>
        <v>933</v>
      </c>
      <c r="G9" s="104">
        <f>'Wheat irr yld'!K3</f>
        <v>37320</v>
      </c>
      <c r="I9" s="78"/>
      <c r="J9" s="78"/>
    </row>
    <row r="10" spans="1:11" ht="23.25" x14ac:dyDescent="0.35">
      <c r="A10" s="82" t="s">
        <v>52</v>
      </c>
      <c r="B10" s="105">
        <f>'Cereal hay'!B1</f>
        <v>8</v>
      </c>
      <c r="C10" s="106">
        <f>'Cereal hay'!B2</f>
        <v>275</v>
      </c>
      <c r="D10" s="107">
        <f>'Cereal hay'!G20</f>
        <v>2153.75</v>
      </c>
      <c r="E10" s="107">
        <f>'Cereal hay'!E15</f>
        <v>620</v>
      </c>
      <c r="F10" s="106">
        <f>'Cereal hay'!G24</f>
        <v>46.25</v>
      </c>
      <c r="G10" s="108">
        <f>'Cereal hay'!M3</f>
        <v>0</v>
      </c>
    </row>
    <row r="11" spans="1:11" ht="23.25" x14ac:dyDescent="0.35">
      <c r="A11" s="149" t="s">
        <v>83</v>
      </c>
      <c r="B11" s="150">
        <f>Maize!B1</f>
        <v>14</v>
      </c>
      <c r="C11" s="151">
        <f>Maize!B2</f>
        <v>400</v>
      </c>
      <c r="D11" s="152">
        <f>Maize!G21</f>
        <v>3669</v>
      </c>
      <c r="E11" s="152">
        <f>Maize!E16</f>
        <v>340</v>
      </c>
      <c r="F11" s="151">
        <f>Maize!G24</f>
        <v>1931</v>
      </c>
      <c r="G11" s="153">
        <f>'Cereal hay'!M4</f>
        <v>0</v>
      </c>
    </row>
    <row r="12" spans="1:11" ht="23.25" x14ac:dyDescent="0.35">
      <c r="A12" s="149" t="s">
        <v>84</v>
      </c>
      <c r="B12" s="150">
        <f>Soys!B1</f>
        <v>3</v>
      </c>
      <c r="C12" s="151">
        <f>Soys!B2</f>
        <v>600</v>
      </c>
      <c r="D12" s="152">
        <f>Soys!G19</f>
        <v>2425</v>
      </c>
      <c r="E12" s="152">
        <f>Soys!E14</f>
        <v>340</v>
      </c>
      <c r="F12" s="151">
        <f>Soys!G22</f>
        <v>-625</v>
      </c>
      <c r="G12" s="153">
        <f>'Cereal hay'!M5</f>
        <v>0</v>
      </c>
    </row>
    <row r="13" spans="1:11" ht="23.25" x14ac:dyDescent="0.35">
      <c r="A13" s="149" t="s">
        <v>72</v>
      </c>
      <c r="B13" s="150">
        <f>'Forage sorg'!C1</f>
        <v>14</v>
      </c>
      <c r="C13" s="151">
        <f>'Forage sorg'!C2</f>
        <v>275</v>
      </c>
      <c r="D13" s="152">
        <f>'Forage sorg'!H20</f>
        <v>2973</v>
      </c>
      <c r="E13" s="152">
        <f>'Forage sorg'!F15</f>
        <v>340</v>
      </c>
      <c r="F13" s="151">
        <f>'Forage sorg'!H23</f>
        <v>877</v>
      </c>
      <c r="G13" s="153">
        <f>'Cereal hay'!M6</f>
        <v>0</v>
      </c>
    </row>
    <row r="14" spans="1:11" ht="23.25" x14ac:dyDescent="0.35">
      <c r="A14" s="149" t="s">
        <v>74</v>
      </c>
      <c r="B14" s="150">
        <f>Millet!C1</f>
        <v>10</v>
      </c>
      <c r="C14" s="151">
        <f>Millet!C2</f>
        <v>300</v>
      </c>
      <c r="D14" s="152">
        <f>Millet!H20</f>
        <v>3507</v>
      </c>
      <c r="E14" s="152">
        <f>Millet!F15</f>
        <v>340</v>
      </c>
      <c r="F14" s="151">
        <f>Millet!H23</f>
        <v>-507</v>
      </c>
      <c r="G14" s="153">
        <f>'Cereal hay'!M7</f>
        <v>0</v>
      </c>
    </row>
    <row r="15" spans="1:11" ht="23.25" x14ac:dyDescent="0.35">
      <c r="A15" s="149" t="s">
        <v>85</v>
      </c>
      <c r="B15" s="150">
        <f>Lucerne!C1</f>
        <v>10</v>
      </c>
      <c r="C15" s="151">
        <f>Lucerne!C2</f>
        <v>550</v>
      </c>
      <c r="D15" s="152">
        <f>Lucerne!H20</f>
        <v>3026</v>
      </c>
      <c r="E15" s="152">
        <f>Lucerne!F15</f>
        <v>340</v>
      </c>
      <c r="F15" s="151">
        <f>Lucerne!H23</f>
        <v>2474</v>
      </c>
      <c r="G15" s="153">
        <f>'Cereal hay'!M8</f>
        <v>0</v>
      </c>
    </row>
    <row r="16" spans="1:11" ht="23.25" x14ac:dyDescent="0.35">
      <c r="A16" s="149"/>
      <c r="B16" s="150"/>
      <c r="C16" s="151"/>
      <c r="D16" s="152"/>
      <c r="E16" s="152"/>
      <c r="F16" s="151"/>
      <c r="G16" s="153"/>
    </row>
  </sheetData>
  <sheetProtection sheet="1" objects="1" scenarios="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4"/>
  <sheetViews>
    <sheetView zoomScaleNormal="100" workbookViewId="0">
      <selection activeCell="D1" sqref="D1"/>
    </sheetView>
  </sheetViews>
  <sheetFormatPr defaultRowHeight="12.75" x14ac:dyDescent="0.2"/>
  <cols>
    <col min="1" max="1" width="16.140625" style="21" bestFit="1" customWidth="1"/>
    <col min="2" max="2" width="19" style="21" bestFit="1" customWidth="1"/>
    <col min="3" max="3" width="9.28515625" style="21" bestFit="1" customWidth="1"/>
    <col min="4" max="4" width="14.140625" style="21" bestFit="1" customWidth="1"/>
    <col min="5" max="5" width="9.28515625" style="21" bestFit="1" customWidth="1"/>
    <col min="6" max="6" width="11" style="21" bestFit="1" customWidth="1"/>
    <col min="7" max="7" width="15.5703125" style="21" bestFit="1" customWidth="1"/>
    <col min="8" max="8" width="9.28515625" style="21" bestFit="1" customWidth="1"/>
    <col min="9" max="9" width="9.140625" style="21"/>
    <col min="10" max="10" width="12" style="21" bestFit="1" customWidth="1"/>
    <col min="11" max="11" width="13.140625" style="21" bestFit="1" customWidth="1"/>
    <col min="12" max="16384" width="9.140625" style="21"/>
  </cols>
  <sheetData>
    <row r="1" spans="1:12" ht="18" x14ac:dyDescent="0.25">
      <c r="A1" s="109" t="s">
        <v>55</v>
      </c>
      <c r="B1" s="110">
        <v>6</v>
      </c>
      <c r="C1" s="43" t="s">
        <v>0</v>
      </c>
      <c r="D1" s="43"/>
      <c r="E1" s="43"/>
      <c r="F1" s="43"/>
      <c r="G1" s="43"/>
      <c r="H1" s="43"/>
      <c r="J1" s="44" t="s">
        <v>61</v>
      </c>
      <c r="K1" s="23"/>
    </row>
    <row r="2" spans="1:12" ht="18" x14ac:dyDescent="0.25">
      <c r="A2" s="43" t="s">
        <v>1</v>
      </c>
      <c r="B2" s="111">
        <v>260</v>
      </c>
      <c r="C2" s="43"/>
      <c r="D2" s="43"/>
      <c r="E2" s="43"/>
      <c r="F2" s="43"/>
      <c r="G2" s="56">
        <f>B2*B1</f>
        <v>1560</v>
      </c>
      <c r="H2" s="43"/>
      <c r="J2" s="22" t="s">
        <v>60</v>
      </c>
      <c r="K2" s="72">
        <v>40</v>
      </c>
      <c r="L2" s="26" t="s">
        <v>62</v>
      </c>
    </row>
    <row r="3" spans="1:12" ht="18" x14ac:dyDescent="0.25">
      <c r="A3" s="43"/>
      <c r="B3" s="43"/>
      <c r="C3" s="43" t="s">
        <v>2</v>
      </c>
      <c r="D3" s="43"/>
      <c r="E3" s="43" t="s">
        <v>3</v>
      </c>
      <c r="F3" s="43"/>
      <c r="G3" s="43" t="s">
        <v>4</v>
      </c>
      <c r="H3" s="112"/>
      <c r="J3" s="22" t="s">
        <v>40</v>
      </c>
      <c r="K3" s="60">
        <f>K2*G23</f>
        <v>13320</v>
      </c>
    </row>
    <row r="4" spans="1:12" ht="18" x14ac:dyDescent="0.25">
      <c r="A4" s="43" t="s">
        <v>5</v>
      </c>
      <c r="B4" s="47" t="s">
        <v>6</v>
      </c>
      <c r="C4" s="47">
        <v>1</v>
      </c>
      <c r="D4" s="47" t="s">
        <v>7</v>
      </c>
      <c r="E4" s="48">
        <v>20</v>
      </c>
      <c r="F4" s="49" t="s">
        <v>8</v>
      </c>
      <c r="G4" s="57">
        <f>E4*C4</f>
        <v>20</v>
      </c>
      <c r="H4" s="43"/>
      <c r="J4" s="22" t="s">
        <v>41</v>
      </c>
      <c r="K4" s="61">
        <f>K2*'Barley low yld'!G24</f>
        <v>40040</v>
      </c>
    </row>
    <row r="5" spans="1:12" ht="18" x14ac:dyDescent="0.25">
      <c r="A5" s="43"/>
      <c r="B5" s="47" t="s">
        <v>9</v>
      </c>
      <c r="C5" s="47"/>
      <c r="D5" s="47" t="s">
        <v>7</v>
      </c>
      <c r="E5" s="48">
        <v>35</v>
      </c>
      <c r="F5" s="52" t="s">
        <v>8</v>
      </c>
      <c r="G5" s="57">
        <f>E5*C5</f>
        <v>0</v>
      </c>
      <c r="H5" s="43"/>
    </row>
    <row r="6" spans="1:12" ht="18" x14ac:dyDescent="0.25">
      <c r="A6" s="43"/>
      <c r="B6" s="47" t="s">
        <v>10</v>
      </c>
      <c r="C6" s="47">
        <v>1.5</v>
      </c>
      <c r="D6" s="47" t="s">
        <v>11</v>
      </c>
      <c r="E6" s="48">
        <v>500</v>
      </c>
      <c r="F6" s="52" t="s">
        <v>12</v>
      </c>
      <c r="G6" s="57">
        <f>E6*C6</f>
        <v>750</v>
      </c>
      <c r="H6" s="43"/>
    </row>
    <row r="7" spans="1:12" ht="4.5" customHeight="1" x14ac:dyDescent="0.25">
      <c r="A7" s="43"/>
      <c r="B7" s="53"/>
      <c r="C7" s="53"/>
      <c r="D7" s="53"/>
      <c r="E7" s="53"/>
      <c r="F7" s="53"/>
      <c r="G7" s="71"/>
      <c r="H7" s="43"/>
    </row>
    <row r="8" spans="1:12" ht="21" customHeight="1" x14ac:dyDescent="0.25">
      <c r="A8" s="43" t="s">
        <v>13</v>
      </c>
      <c r="B8" s="47" t="s">
        <v>14</v>
      </c>
      <c r="C8" s="47">
        <v>1</v>
      </c>
      <c r="D8" s="47" t="s">
        <v>7</v>
      </c>
      <c r="E8" s="48">
        <v>43</v>
      </c>
      <c r="F8" s="49" t="s">
        <v>8</v>
      </c>
      <c r="G8" s="57">
        <f>E8*C8</f>
        <v>43</v>
      </c>
      <c r="H8" s="43"/>
    </row>
    <row r="9" spans="1:12" ht="18" x14ac:dyDescent="0.25">
      <c r="A9" s="43"/>
      <c r="B9" s="47" t="s">
        <v>15</v>
      </c>
      <c r="C9" s="47">
        <v>125</v>
      </c>
      <c r="D9" s="47" t="s">
        <v>16</v>
      </c>
      <c r="E9" s="48">
        <v>700</v>
      </c>
      <c r="F9" s="49" t="s">
        <v>17</v>
      </c>
      <c r="G9" s="57">
        <f>(E9*C9)/1000</f>
        <v>87.5</v>
      </c>
      <c r="H9" s="43"/>
    </row>
    <row r="10" spans="1:12" ht="18" x14ac:dyDescent="0.25">
      <c r="A10" s="43"/>
      <c r="B10" s="47" t="s">
        <v>18</v>
      </c>
      <c r="C10" s="47">
        <v>80</v>
      </c>
      <c r="D10" s="47" t="s">
        <v>16</v>
      </c>
      <c r="E10" s="48">
        <v>400</v>
      </c>
      <c r="F10" s="49" t="s">
        <v>17</v>
      </c>
      <c r="G10" s="57">
        <f>(E10*C10)/1000</f>
        <v>32</v>
      </c>
      <c r="H10" s="43"/>
    </row>
    <row r="11" spans="1:12" ht="3.75" customHeight="1" x14ac:dyDescent="0.25">
      <c r="A11" s="43"/>
      <c r="B11" s="53"/>
      <c r="C11" s="53"/>
      <c r="D11" s="53"/>
      <c r="E11" s="53"/>
      <c r="F11" s="53"/>
      <c r="G11" s="71"/>
      <c r="H11" s="43"/>
    </row>
    <row r="12" spans="1:12" ht="19.5" customHeight="1" x14ac:dyDescent="0.25">
      <c r="A12" s="43" t="s">
        <v>19</v>
      </c>
      <c r="B12" s="47" t="s">
        <v>20</v>
      </c>
      <c r="C12" s="47">
        <v>2</v>
      </c>
      <c r="D12" s="47" t="s">
        <v>7</v>
      </c>
      <c r="E12" s="48">
        <v>20</v>
      </c>
      <c r="F12" s="49" t="s">
        <v>8</v>
      </c>
      <c r="G12" s="57">
        <f>E12*C12</f>
        <v>40</v>
      </c>
      <c r="H12" s="43"/>
    </row>
    <row r="13" spans="1:12" ht="18" x14ac:dyDescent="0.25">
      <c r="A13" s="43"/>
      <c r="B13" s="47" t="s">
        <v>21</v>
      </c>
      <c r="C13" s="47">
        <v>1</v>
      </c>
      <c r="D13" s="47" t="s">
        <v>22</v>
      </c>
      <c r="E13" s="48">
        <v>10</v>
      </c>
      <c r="F13" s="49"/>
      <c r="G13" s="57">
        <f>E13*C13</f>
        <v>10</v>
      </c>
      <c r="H13" s="43"/>
    </row>
    <row r="14" spans="1:12" ht="18" x14ac:dyDescent="0.25">
      <c r="A14" s="43"/>
      <c r="B14" s="47" t="s">
        <v>23</v>
      </c>
      <c r="C14" s="47">
        <v>150</v>
      </c>
      <c r="D14" s="47" t="s">
        <v>16</v>
      </c>
      <c r="E14" s="48">
        <v>550</v>
      </c>
      <c r="F14" s="49" t="s">
        <v>17</v>
      </c>
      <c r="G14" s="57">
        <f>(E14*C14)/1000</f>
        <v>82.5</v>
      </c>
      <c r="H14" s="43"/>
    </row>
    <row r="15" spans="1:12" ht="18" x14ac:dyDescent="0.25">
      <c r="A15" s="43"/>
      <c r="B15" s="47" t="s">
        <v>24</v>
      </c>
      <c r="C15" s="47">
        <v>1.5</v>
      </c>
      <c r="D15" s="47" t="s">
        <v>11</v>
      </c>
      <c r="E15" s="48">
        <v>60</v>
      </c>
      <c r="F15" s="49" t="s">
        <v>12</v>
      </c>
      <c r="G15" s="57">
        <f>E15*C15</f>
        <v>90</v>
      </c>
      <c r="H15" s="43"/>
    </row>
    <row r="16" spans="1:12" ht="3" customHeight="1" x14ac:dyDescent="0.25">
      <c r="A16" s="43"/>
      <c r="B16" s="53"/>
      <c r="C16" s="53"/>
      <c r="D16" s="53"/>
      <c r="E16" s="53"/>
      <c r="F16" s="53"/>
      <c r="G16" s="71"/>
      <c r="H16" s="43"/>
    </row>
    <row r="17" spans="1:11" ht="18" customHeight="1" x14ac:dyDescent="0.25">
      <c r="A17" s="43" t="s">
        <v>25</v>
      </c>
      <c r="B17" s="47" t="s">
        <v>26</v>
      </c>
      <c r="C17" s="47">
        <v>0</v>
      </c>
      <c r="D17" s="47" t="s">
        <v>7</v>
      </c>
      <c r="E17" s="48">
        <v>30</v>
      </c>
      <c r="F17" s="52" t="s">
        <v>8</v>
      </c>
      <c r="G17" s="57">
        <f>E17*C17</f>
        <v>0</v>
      </c>
      <c r="H17" s="43"/>
    </row>
    <row r="18" spans="1:11" ht="18" x14ac:dyDescent="0.25">
      <c r="A18" s="43"/>
      <c r="B18" s="47" t="s">
        <v>27</v>
      </c>
      <c r="C18" s="47">
        <v>0</v>
      </c>
      <c r="D18" s="47" t="s">
        <v>7</v>
      </c>
      <c r="E18" s="48">
        <v>92</v>
      </c>
      <c r="F18" s="52" t="s">
        <v>8</v>
      </c>
      <c r="G18" s="57">
        <f>E18*C18</f>
        <v>0</v>
      </c>
      <c r="H18" s="43"/>
    </row>
    <row r="19" spans="1:11" ht="18" x14ac:dyDescent="0.25">
      <c r="A19" s="43"/>
      <c r="B19" s="47" t="s">
        <v>28</v>
      </c>
      <c r="C19" s="47">
        <v>1</v>
      </c>
      <c r="D19" s="47" t="s">
        <v>7</v>
      </c>
      <c r="E19" s="48">
        <v>72</v>
      </c>
      <c r="F19" s="52" t="s">
        <v>8</v>
      </c>
      <c r="G19" s="57">
        <f>E19*C19</f>
        <v>72</v>
      </c>
      <c r="H19" s="43"/>
    </row>
    <row r="20" spans="1:11" ht="18" x14ac:dyDescent="0.25">
      <c r="A20" s="43"/>
      <c r="B20" s="43"/>
      <c r="C20" s="43"/>
      <c r="D20" s="43"/>
      <c r="E20" s="43"/>
      <c r="F20" s="42" t="s">
        <v>29</v>
      </c>
      <c r="G20" s="58">
        <f>SUM(G4:G19)</f>
        <v>1227</v>
      </c>
      <c r="H20" s="43"/>
    </row>
    <row r="21" spans="1:11" ht="18" x14ac:dyDescent="0.25">
      <c r="A21" s="43"/>
      <c r="B21" s="43"/>
      <c r="C21" s="43"/>
      <c r="D21" s="43"/>
      <c r="E21" s="43"/>
      <c r="F21" s="42" t="s">
        <v>30</v>
      </c>
      <c r="G21" s="58">
        <f>G20-G15-G6</f>
        <v>387</v>
      </c>
      <c r="H21" s="54" t="s">
        <v>8</v>
      </c>
      <c r="I21" s="55"/>
    </row>
    <row r="22" spans="1:11" ht="18" x14ac:dyDescent="0.25">
      <c r="A22" s="43"/>
      <c r="B22" s="43"/>
      <c r="C22" s="43"/>
      <c r="D22" s="43"/>
      <c r="E22" s="43"/>
      <c r="F22" s="43"/>
      <c r="G22" s="43"/>
      <c r="I22" s="55"/>
    </row>
    <row r="23" spans="1:11" ht="16.5" customHeight="1" x14ac:dyDescent="0.25">
      <c r="A23" s="43"/>
      <c r="B23" s="43"/>
      <c r="C23" s="43"/>
      <c r="D23" s="43"/>
      <c r="E23" s="43"/>
      <c r="F23" s="42" t="s">
        <v>31</v>
      </c>
      <c r="G23" s="59">
        <f>G2-G20</f>
        <v>333</v>
      </c>
      <c r="H23" s="54" t="s">
        <v>8</v>
      </c>
      <c r="I23" s="55"/>
    </row>
    <row r="24" spans="1:11" ht="18" x14ac:dyDescent="0.25">
      <c r="F24" s="42" t="s">
        <v>31</v>
      </c>
      <c r="G24" s="113">
        <f>(G2-G20)/(C6+C15)</f>
        <v>111</v>
      </c>
      <c r="H24" s="43" t="s">
        <v>12</v>
      </c>
      <c r="I24" s="55"/>
      <c r="J24" s="55"/>
      <c r="K24" s="55"/>
    </row>
  </sheetData>
  <sheetProtection sheet="1" objects="1" scenarios="1"/>
  <pageMargins left="0.75" right="0.75" top="1" bottom="1" header="0.5" footer="0.5"/>
  <pageSetup paperSize="9" orientation="portrait" horizontalDpi="4294967293" verticalDpi="0" r:id="rId1"/>
  <headerFooter alignWithMargins="0"/>
  <ignoredErrors>
    <ignoredError sqref="G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
  <sheetViews>
    <sheetView topLeftCell="A10" zoomScaleNormal="100" workbookViewId="0">
      <selection activeCell="G28" sqref="G28"/>
    </sheetView>
  </sheetViews>
  <sheetFormatPr defaultRowHeight="12.75" x14ac:dyDescent="0.2"/>
  <cols>
    <col min="1" max="1" width="16.140625" style="21" bestFit="1" customWidth="1"/>
    <col min="2" max="2" width="19" style="21" bestFit="1" customWidth="1"/>
    <col min="3" max="3" width="9.28515625" style="21" bestFit="1" customWidth="1"/>
    <col min="4" max="4" width="14.140625" style="21" bestFit="1" customWidth="1"/>
    <col min="5" max="5" width="9.28515625" style="21" bestFit="1" customWidth="1"/>
    <col min="6" max="6" width="11" style="21" bestFit="1" customWidth="1"/>
    <col min="7" max="7" width="15.5703125" style="21" bestFit="1" customWidth="1"/>
    <col min="8" max="8" width="9.28515625" style="21" bestFit="1" customWidth="1"/>
    <col min="9" max="16384" width="9.140625" style="21"/>
  </cols>
  <sheetData>
    <row r="1" spans="1:8" ht="18" x14ac:dyDescent="0.25">
      <c r="A1" s="109" t="s">
        <v>55</v>
      </c>
      <c r="B1" s="110">
        <v>5</v>
      </c>
      <c r="C1" s="43" t="s">
        <v>0</v>
      </c>
      <c r="D1" s="43"/>
      <c r="E1" s="43"/>
      <c r="F1" s="43"/>
      <c r="G1" s="43"/>
      <c r="H1" s="43"/>
    </row>
    <row r="2" spans="1:8" ht="18" x14ac:dyDescent="0.25">
      <c r="A2" s="43" t="s">
        <v>1</v>
      </c>
      <c r="B2" s="111">
        <v>260</v>
      </c>
      <c r="C2" s="43"/>
      <c r="D2" s="43"/>
      <c r="E2" s="43"/>
      <c r="F2" s="43"/>
      <c r="G2" s="56">
        <f>B2*B1</f>
        <v>1300</v>
      </c>
      <c r="H2" s="43"/>
    </row>
    <row r="3" spans="1:8" ht="18" x14ac:dyDescent="0.25">
      <c r="A3" s="43"/>
      <c r="B3" s="43"/>
      <c r="C3" s="43" t="s">
        <v>2</v>
      </c>
      <c r="D3" s="43"/>
      <c r="E3" s="43" t="s">
        <v>3</v>
      </c>
      <c r="F3" s="43"/>
      <c r="G3" s="43" t="s">
        <v>4</v>
      </c>
      <c r="H3" s="43"/>
    </row>
    <row r="4" spans="1:8" ht="18" x14ac:dyDescent="0.25">
      <c r="A4" s="43" t="s">
        <v>5</v>
      </c>
      <c r="B4" s="47" t="s">
        <v>6</v>
      </c>
      <c r="C4" s="47">
        <v>1</v>
      </c>
      <c r="D4" s="47" t="s">
        <v>7</v>
      </c>
      <c r="E4" s="48">
        <v>20</v>
      </c>
      <c r="F4" s="49" t="s">
        <v>8</v>
      </c>
      <c r="G4" s="57">
        <f>E4*C4</f>
        <v>20</v>
      </c>
      <c r="H4" s="43"/>
    </row>
    <row r="5" spans="1:8" ht="18" x14ac:dyDescent="0.25">
      <c r="A5" s="43"/>
      <c r="B5" s="47" t="s">
        <v>9</v>
      </c>
      <c r="C5" s="47"/>
      <c r="D5" s="47" t="s">
        <v>7</v>
      </c>
      <c r="E5" s="48">
        <v>35</v>
      </c>
      <c r="F5" s="52" t="s">
        <v>8</v>
      </c>
      <c r="G5" s="57">
        <f>E5*C5</f>
        <v>0</v>
      </c>
      <c r="H5" s="43"/>
    </row>
    <row r="6" spans="1:8" ht="18" x14ac:dyDescent="0.25">
      <c r="A6" s="43"/>
      <c r="B6" s="47" t="s">
        <v>10</v>
      </c>
      <c r="C6" s="47">
        <v>0</v>
      </c>
      <c r="D6" s="47" t="s">
        <v>11</v>
      </c>
      <c r="E6" s="48">
        <v>500</v>
      </c>
      <c r="F6" s="52" t="s">
        <v>12</v>
      </c>
      <c r="G6" s="57">
        <f>E6*C6</f>
        <v>0</v>
      </c>
      <c r="H6" s="43"/>
    </row>
    <row r="7" spans="1:8" ht="4.5" customHeight="1" x14ac:dyDescent="0.25">
      <c r="A7" s="43"/>
      <c r="B7" s="53"/>
      <c r="C7" s="53"/>
      <c r="D7" s="53"/>
      <c r="E7" s="53"/>
      <c r="F7" s="53"/>
      <c r="G7" s="50"/>
      <c r="H7" s="43"/>
    </row>
    <row r="8" spans="1:8" ht="18" x14ac:dyDescent="0.25">
      <c r="A8" s="43" t="s">
        <v>13</v>
      </c>
      <c r="B8" s="47" t="s">
        <v>14</v>
      </c>
      <c r="C8" s="47">
        <v>1</v>
      </c>
      <c r="D8" s="47" t="s">
        <v>7</v>
      </c>
      <c r="E8" s="48">
        <f>Summary!J5</f>
        <v>0</v>
      </c>
      <c r="F8" s="49" t="s">
        <v>8</v>
      </c>
      <c r="G8" s="57">
        <f>E8*C8</f>
        <v>0</v>
      </c>
      <c r="H8" s="43"/>
    </row>
    <row r="9" spans="1:8" ht="18" x14ac:dyDescent="0.25">
      <c r="A9" s="43"/>
      <c r="B9" s="47" t="s">
        <v>15</v>
      </c>
      <c r="C9" s="47">
        <v>80</v>
      </c>
      <c r="D9" s="47" t="s">
        <v>16</v>
      </c>
      <c r="E9" s="48">
        <v>700</v>
      </c>
      <c r="F9" s="49" t="s">
        <v>17</v>
      </c>
      <c r="G9" s="57">
        <f>(E9*C9)/1000</f>
        <v>56</v>
      </c>
      <c r="H9" s="43"/>
    </row>
    <row r="10" spans="1:8" ht="18" x14ac:dyDescent="0.25">
      <c r="A10" s="43"/>
      <c r="B10" s="47" t="s">
        <v>18</v>
      </c>
      <c r="C10" s="47">
        <v>80</v>
      </c>
      <c r="D10" s="47" t="s">
        <v>16</v>
      </c>
      <c r="E10" s="48">
        <v>400</v>
      </c>
      <c r="F10" s="49" t="s">
        <v>17</v>
      </c>
      <c r="G10" s="57">
        <f>(E10*C10)/1000</f>
        <v>32</v>
      </c>
      <c r="H10" s="43"/>
    </row>
    <row r="11" spans="1:8" ht="4.5" customHeight="1" x14ac:dyDescent="0.25">
      <c r="A11" s="43"/>
      <c r="B11" s="53"/>
      <c r="C11" s="53"/>
      <c r="D11" s="53"/>
      <c r="E11" s="53"/>
      <c r="F11" s="53"/>
      <c r="G11" s="50"/>
      <c r="H11" s="43"/>
    </row>
    <row r="12" spans="1:8" ht="18" x14ac:dyDescent="0.25">
      <c r="A12" s="43" t="s">
        <v>19</v>
      </c>
      <c r="B12" s="47" t="s">
        <v>20</v>
      </c>
      <c r="C12" s="47">
        <v>2</v>
      </c>
      <c r="D12" s="47" t="s">
        <v>7</v>
      </c>
      <c r="E12" s="48">
        <v>20</v>
      </c>
      <c r="F12" s="49" t="s">
        <v>8</v>
      </c>
      <c r="G12" s="57">
        <f>E12*C12</f>
        <v>40</v>
      </c>
      <c r="H12" s="43"/>
    </row>
    <row r="13" spans="1:8" ht="18" x14ac:dyDescent="0.25">
      <c r="A13" s="43"/>
      <c r="B13" s="47" t="s">
        <v>21</v>
      </c>
      <c r="C13" s="47">
        <v>0</v>
      </c>
      <c r="D13" s="47" t="s">
        <v>22</v>
      </c>
      <c r="E13" s="48">
        <v>10</v>
      </c>
      <c r="F13" s="49"/>
      <c r="G13" s="57">
        <f>E13*C13</f>
        <v>0</v>
      </c>
      <c r="H13" s="43"/>
    </row>
    <row r="14" spans="1:8" ht="18" x14ac:dyDescent="0.25">
      <c r="A14" s="43"/>
      <c r="B14" s="47" t="s">
        <v>23</v>
      </c>
      <c r="C14" s="47">
        <v>100</v>
      </c>
      <c r="D14" s="47" t="s">
        <v>16</v>
      </c>
      <c r="E14" s="48">
        <v>550</v>
      </c>
      <c r="F14" s="49" t="s">
        <v>17</v>
      </c>
      <c r="G14" s="57">
        <f>(E14*C14)/1000</f>
        <v>55</v>
      </c>
      <c r="H14" s="43"/>
    </row>
    <row r="15" spans="1:8" ht="18" x14ac:dyDescent="0.25">
      <c r="A15" s="43"/>
      <c r="B15" s="47" t="s">
        <v>24</v>
      </c>
      <c r="C15" s="47">
        <v>1</v>
      </c>
      <c r="D15" s="47" t="s">
        <v>11</v>
      </c>
      <c r="E15" s="114">
        <v>60</v>
      </c>
      <c r="F15" s="49" t="s">
        <v>12</v>
      </c>
      <c r="G15" s="57">
        <f>E15*C15</f>
        <v>60</v>
      </c>
      <c r="H15" s="43"/>
    </row>
    <row r="16" spans="1:8" ht="18" x14ac:dyDescent="0.25">
      <c r="A16" s="43"/>
      <c r="B16" s="115" t="s">
        <v>49</v>
      </c>
      <c r="C16" s="63">
        <v>0</v>
      </c>
      <c r="D16" s="64" t="s">
        <v>11</v>
      </c>
      <c r="E16" s="64">
        <v>340</v>
      </c>
      <c r="F16" s="49" t="s">
        <v>12</v>
      </c>
      <c r="G16" s="50"/>
      <c r="H16" s="43"/>
    </row>
    <row r="17" spans="1:11" ht="18" x14ac:dyDescent="0.25">
      <c r="A17" s="43" t="s">
        <v>25</v>
      </c>
      <c r="B17" s="47" t="s">
        <v>26</v>
      </c>
      <c r="C17" s="47">
        <v>0</v>
      </c>
      <c r="D17" s="47" t="s">
        <v>7</v>
      </c>
      <c r="E17" s="116">
        <v>30</v>
      </c>
      <c r="F17" s="52" t="s">
        <v>8</v>
      </c>
      <c r="G17" s="57">
        <f>E17*C17</f>
        <v>0</v>
      </c>
      <c r="H17" s="43"/>
    </row>
    <row r="18" spans="1:11" ht="18" x14ac:dyDescent="0.25">
      <c r="A18" s="43"/>
      <c r="B18" s="47" t="s">
        <v>27</v>
      </c>
      <c r="C18" s="47">
        <v>0</v>
      </c>
      <c r="D18" s="47" t="s">
        <v>7</v>
      </c>
      <c r="E18" s="48">
        <v>92</v>
      </c>
      <c r="F18" s="52" t="s">
        <v>8</v>
      </c>
      <c r="G18" s="57">
        <f>E18*C18</f>
        <v>0</v>
      </c>
      <c r="H18" s="43"/>
    </row>
    <row r="19" spans="1:11" ht="18" x14ac:dyDescent="0.25">
      <c r="A19" s="43"/>
      <c r="B19" s="47" t="s">
        <v>28</v>
      </c>
      <c r="C19" s="47">
        <v>1</v>
      </c>
      <c r="D19" s="47" t="s">
        <v>7</v>
      </c>
      <c r="E19" s="48">
        <v>36</v>
      </c>
      <c r="F19" s="52" t="s">
        <v>8</v>
      </c>
      <c r="G19" s="57">
        <f>E19*C19</f>
        <v>36</v>
      </c>
      <c r="H19" s="43"/>
    </row>
    <row r="20" spans="1:11" ht="18" x14ac:dyDescent="0.25">
      <c r="A20" s="43"/>
      <c r="B20" s="43"/>
      <c r="C20" s="43"/>
      <c r="D20" s="43"/>
      <c r="E20" s="43"/>
      <c r="F20" s="42" t="s">
        <v>29</v>
      </c>
      <c r="G20" s="58">
        <f>SUM(G4:G19)</f>
        <v>299</v>
      </c>
      <c r="H20" s="54" t="s">
        <v>8</v>
      </c>
      <c r="I20" s="55"/>
    </row>
    <row r="21" spans="1:11" ht="18" x14ac:dyDescent="0.25">
      <c r="A21" s="43"/>
      <c r="B21" s="43"/>
      <c r="C21" s="43"/>
      <c r="D21" s="43"/>
      <c r="E21" s="43"/>
      <c r="F21" s="42" t="s">
        <v>30</v>
      </c>
      <c r="G21" s="58">
        <f>G20-G15-G6</f>
        <v>239</v>
      </c>
      <c r="H21" s="54" t="s">
        <v>8</v>
      </c>
      <c r="I21" s="55"/>
    </row>
    <row r="22" spans="1:11" ht="18" x14ac:dyDescent="0.25">
      <c r="A22" s="43"/>
      <c r="B22" s="43"/>
      <c r="C22" s="43"/>
      <c r="D22" s="43"/>
      <c r="E22" s="43"/>
      <c r="F22" s="42" t="s">
        <v>42</v>
      </c>
      <c r="G22" s="117">
        <f>(C16*E16)-(C16*60)</f>
        <v>0</v>
      </c>
      <c r="H22" s="54" t="s">
        <v>8</v>
      </c>
      <c r="I22" s="55"/>
    </row>
    <row r="23" spans="1:11" ht="4.5" customHeight="1" x14ac:dyDescent="0.25">
      <c r="A23" s="43"/>
      <c r="B23" s="43"/>
      <c r="C23" s="43"/>
      <c r="D23" s="43"/>
      <c r="E23" s="43"/>
      <c r="F23" s="43"/>
      <c r="G23" s="43"/>
      <c r="H23" s="43"/>
      <c r="I23" s="55"/>
    </row>
    <row r="24" spans="1:11" ht="18" x14ac:dyDescent="0.25">
      <c r="A24" s="43"/>
      <c r="B24" s="43"/>
      <c r="C24" s="43"/>
      <c r="D24" s="43"/>
      <c r="E24" s="43"/>
      <c r="F24" s="42" t="s">
        <v>31</v>
      </c>
      <c r="G24" s="59">
        <f>G22+G2-G20</f>
        <v>1001</v>
      </c>
      <c r="H24" s="54" t="s">
        <v>8</v>
      </c>
      <c r="I24" s="55"/>
      <c r="J24" s="55"/>
      <c r="K24" s="55"/>
    </row>
    <row r="25" spans="1:11" ht="18" x14ac:dyDescent="0.25">
      <c r="G25" s="40">
        <f>(G24)/(C15+C6)</f>
        <v>1001</v>
      </c>
      <c r="H25" s="54" t="s">
        <v>12</v>
      </c>
    </row>
  </sheetData>
  <sheetProtection sheet="1" objects="1" scenarios="1"/>
  <pageMargins left="0.75" right="0.75" top="1" bottom="1" header="0.5" footer="0.5"/>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5"/>
  <sheetViews>
    <sheetView zoomScaleNormal="100" workbookViewId="0">
      <selection activeCell="D2" sqref="D2"/>
    </sheetView>
  </sheetViews>
  <sheetFormatPr defaultRowHeight="12.75" x14ac:dyDescent="0.2"/>
  <cols>
    <col min="1" max="1" width="16.140625" style="24" bestFit="1" customWidth="1"/>
    <col min="2" max="2" width="19" style="24" bestFit="1" customWidth="1"/>
    <col min="3" max="3" width="9.28515625" style="24" bestFit="1" customWidth="1"/>
    <col min="4" max="4" width="14.140625" style="24" bestFit="1" customWidth="1"/>
    <col min="5" max="5" width="9.28515625" style="24" bestFit="1" customWidth="1"/>
    <col min="6" max="6" width="11" style="24" bestFit="1" customWidth="1"/>
    <col min="7" max="7" width="15.5703125" style="24" bestFit="1" customWidth="1"/>
    <col min="8" max="8" width="9.28515625" style="24" bestFit="1" customWidth="1"/>
    <col min="9" max="9" width="9.140625" style="24"/>
    <col min="10" max="10" width="13.140625" style="24" customWidth="1"/>
    <col min="11" max="11" width="13.140625" style="24" bestFit="1" customWidth="1"/>
    <col min="12" max="16384" width="9.140625" style="24"/>
  </cols>
  <sheetData>
    <row r="1" spans="1:12" ht="18" x14ac:dyDescent="0.25">
      <c r="A1" s="18" t="s">
        <v>58</v>
      </c>
      <c r="B1" s="19">
        <v>4</v>
      </c>
      <c r="C1" s="20" t="s">
        <v>0</v>
      </c>
      <c r="D1" s="20"/>
      <c r="E1" s="20"/>
      <c r="F1" s="20"/>
      <c r="G1" s="20"/>
      <c r="H1" s="73"/>
      <c r="I1" s="74"/>
      <c r="J1" s="44" t="s">
        <v>61</v>
      </c>
    </row>
    <row r="2" spans="1:12" ht="18" x14ac:dyDescent="0.25">
      <c r="A2" s="20" t="s">
        <v>1</v>
      </c>
      <c r="B2" s="25">
        <v>350</v>
      </c>
      <c r="C2" s="20"/>
      <c r="D2" s="20"/>
      <c r="E2" s="20"/>
      <c r="F2" s="20"/>
      <c r="G2" s="36">
        <f>B2*B1</f>
        <v>1400</v>
      </c>
      <c r="H2" s="20"/>
      <c r="I2" s="21"/>
      <c r="J2" s="75" t="s">
        <v>60</v>
      </c>
      <c r="K2" s="76">
        <v>40</v>
      </c>
      <c r="L2" s="75" t="s">
        <v>62</v>
      </c>
    </row>
    <row r="3" spans="1:12" ht="18" x14ac:dyDescent="0.25">
      <c r="A3" s="20"/>
      <c r="B3" s="20"/>
      <c r="C3" s="20" t="s">
        <v>2</v>
      </c>
      <c r="D3" s="20"/>
      <c r="E3" s="20" t="s">
        <v>3</v>
      </c>
      <c r="F3" s="20"/>
      <c r="G3" s="20" t="s">
        <v>4</v>
      </c>
      <c r="H3" s="20"/>
      <c r="I3" s="21"/>
      <c r="J3" s="26" t="s">
        <v>40</v>
      </c>
      <c r="K3" s="119">
        <f>G24*K2</f>
        <v>1040</v>
      </c>
    </row>
    <row r="4" spans="1:12" ht="18" x14ac:dyDescent="0.25">
      <c r="A4" s="20" t="s">
        <v>5</v>
      </c>
      <c r="B4" s="27" t="s">
        <v>6</v>
      </c>
      <c r="C4" s="27">
        <v>1</v>
      </c>
      <c r="D4" s="27" t="s">
        <v>7</v>
      </c>
      <c r="E4" s="28">
        <v>15</v>
      </c>
      <c r="F4" s="29" t="s">
        <v>8</v>
      </c>
      <c r="G4" s="37">
        <f>E4*C4</f>
        <v>15</v>
      </c>
      <c r="H4" s="20"/>
      <c r="J4" s="26" t="s">
        <v>41</v>
      </c>
      <c r="K4" s="120">
        <f>K2*'Fabas low yld'!G25</f>
        <v>10840</v>
      </c>
    </row>
    <row r="5" spans="1:12" ht="18" x14ac:dyDescent="0.25">
      <c r="A5" s="20"/>
      <c r="B5" s="27" t="s">
        <v>9</v>
      </c>
      <c r="C5" s="27">
        <v>0</v>
      </c>
      <c r="D5" s="27" t="s">
        <v>7</v>
      </c>
      <c r="E5" s="28">
        <v>35</v>
      </c>
      <c r="F5" s="31" t="s">
        <v>8</v>
      </c>
      <c r="G5" s="37">
        <f>E5*C5</f>
        <v>0</v>
      </c>
      <c r="H5" s="20"/>
    </row>
    <row r="6" spans="1:12" ht="18" x14ac:dyDescent="0.25">
      <c r="A6" s="20"/>
      <c r="B6" s="27" t="s">
        <v>10</v>
      </c>
      <c r="C6" s="27">
        <v>1.5</v>
      </c>
      <c r="D6" s="27" t="s">
        <v>11</v>
      </c>
      <c r="E6" s="28">
        <v>500</v>
      </c>
      <c r="F6" s="31" t="s">
        <v>12</v>
      </c>
      <c r="G6" s="37">
        <f>E6*C6</f>
        <v>750</v>
      </c>
      <c r="H6" s="20"/>
    </row>
    <row r="7" spans="1:12" ht="6" customHeight="1" x14ac:dyDescent="0.25">
      <c r="A7" s="20"/>
      <c r="B7" s="32"/>
      <c r="C7" s="32"/>
      <c r="D7" s="32"/>
      <c r="E7" s="32"/>
      <c r="F7" s="32"/>
      <c r="G7" s="118"/>
      <c r="H7" s="20"/>
    </row>
    <row r="8" spans="1:12" ht="18" x14ac:dyDescent="0.25">
      <c r="A8" s="20" t="s">
        <v>13</v>
      </c>
      <c r="B8" s="27" t="s">
        <v>14</v>
      </c>
      <c r="C8" s="27">
        <v>1</v>
      </c>
      <c r="D8" s="27" t="s">
        <v>7</v>
      </c>
      <c r="E8" s="28">
        <f>Summary!J5</f>
        <v>0</v>
      </c>
      <c r="F8" s="29" t="s">
        <v>8</v>
      </c>
      <c r="G8" s="37">
        <f>E8*C8</f>
        <v>0</v>
      </c>
      <c r="H8" s="20"/>
    </row>
    <row r="9" spans="1:12" ht="18" x14ac:dyDescent="0.25">
      <c r="A9" s="20"/>
      <c r="B9" s="27" t="s">
        <v>15</v>
      </c>
      <c r="C9" s="27">
        <v>200</v>
      </c>
      <c r="D9" s="27" t="s">
        <v>16</v>
      </c>
      <c r="E9" s="28">
        <v>450</v>
      </c>
      <c r="F9" s="29" t="s">
        <v>17</v>
      </c>
      <c r="G9" s="37">
        <f>(E9*C9)/1000</f>
        <v>90</v>
      </c>
      <c r="H9" s="20"/>
    </row>
    <row r="10" spans="1:12" ht="18" x14ac:dyDescent="0.25">
      <c r="A10" s="20"/>
      <c r="B10" s="27" t="s">
        <v>18</v>
      </c>
      <c r="C10" s="27">
        <v>150</v>
      </c>
      <c r="D10" s="27" t="s">
        <v>16</v>
      </c>
      <c r="E10" s="28">
        <v>1000</v>
      </c>
      <c r="F10" s="29" t="s">
        <v>17</v>
      </c>
      <c r="G10" s="37">
        <f>(E10*C10)/1000</f>
        <v>150</v>
      </c>
      <c r="H10" s="20"/>
    </row>
    <row r="11" spans="1:12" ht="4.5" customHeight="1" x14ac:dyDescent="0.25">
      <c r="A11" s="20"/>
      <c r="B11" s="32"/>
      <c r="C11" s="32"/>
      <c r="D11" s="32"/>
      <c r="E11" s="32"/>
      <c r="F11" s="32"/>
      <c r="G11" s="118"/>
      <c r="H11" s="20"/>
    </row>
    <row r="12" spans="1:12" ht="18" x14ac:dyDescent="0.25">
      <c r="A12" s="20" t="s">
        <v>19</v>
      </c>
      <c r="B12" s="27" t="s">
        <v>20</v>
      </c>
      <c r="C12" s="27">
        <v>1</v>
      </c>
      <c r="D12" s="27" t="s">
        <v>7</v>
      </c>
      <c r="E12" s="28">
        <v>20</v>
      </c>
      <c r="F12" s="29" t="s">
        <v>8</v>
      </c>
      <c r="G12" s="37">
        <f>E12*C12</f>
        <v>20</v>
      </c>
      <c r="H12" s="20"/>
    </row>
    <row r="13" spans="1:12" ht="18" x14ac:dyDescent="0.25">
      <c r="A13" s="20"/>
      <c r="B13" s="27" t="s">
        <v>21</v>
      </c>
      <c r="C13" s="27">
        <v>3</v>
      </c>
      <c r="D13" s="27" t="s">
        <v>22</v>
      </c>
      <c r="E13" s="28">
        <v>18</v>
      </c>
      <c r="F13" s="29"/>
      <c r="G13" s="37">
        <f>E13*C13</f>
        <v>54</v>
      </c>
      <c r="H13" s="20"/>
    </row>
    <row r="14" spans="1:12" ht="18" x14ac:dyDescent="0.25">
      <c r="A14" s="20"/>
      <c r="B14" s="27" t="s">
        <v>23</v>
      </c>
      <c r="C14" s="27">
        <v>0</v>
      </c>
      <c r="D14" s="27" t="s">
        <v>16</v>
      </c>
      <c r="E14" s="28">
        <v>550</v>
      </c>
      <c r="F14" s="29" t="s">
        <v>17</v>
      </c>
      <c r="G14" s="37">
        <f>(E14*C14)/1000</f>
        <v>0</v>
      </c>
      <c r="H14" s="20"/>
    </row>
    <row r="15" spans="1:12" ht="18" x14ac:dyDescent="0.25">
      <c r="A15" s="20"/>
      <c r="B15" s="27" t="s">
        <v>32</v>
      </c>
      <c r="C15" s="27">
        <v>1</v>
      </c>
      <c r="D15" s="27" t="s">
        <v>22</v>
      </c>
      <c r="E15" s="28">
        <v>15</v>
      </c>
      <c r="F15" s="29"/>
      <c r="G15" s="37">
        <f>(E15*C15)</f>
        <v>15</v>
      </c>
      <c r="H15" s="20"/>
    </row>
    <row r="16" spans="1:12" ht="18" x14ac:dyDescent="0.25">
      <c r="A16" s="20"/>
      <c r="B16" s="27" t="s">
        <v>24</v>
      </c>
      <c r="C16" s="27">
        <v>3</v>
      </c>
      <c r="D16" s="27" t="s">
        <v>11</v>
      </c>
      <c r="E16" s="28">
        <v>60</v>
      </c>
      <c r="F16" s="29" t="s">
        <v>12</v>
      </c>
      <c r="G16" s="37">
        <f>E16*C16</f>
        <v>180</v>
      </c>
      <c r="H16" s="20"/>
    </row>
    <row r="17" spans="1:11" ht="5.25" customHeight="1" x14ac:dyDescent="0.25">
      <c r="A17" s="20"/>
      <c r="B17" s="32"/>
      <c r="C17" s="32"/>
      <c r="D17" s="32"/>
      <c r="E17" s="32"/>
      <c r="F17" s="32"/>
      <c r="G17" s="118"/>
      <c r="H17" s="20"/>
    </row>
    <row r="18" spans="1:11" ht="18" x14ac:dyDescent="0.25">
      <c r="A18" s="20" t="s">
        <v>25</v>
      </c>
      <c r="B18" s="27" t="s">
        <v>26</v>
      </c>
      <c r="C18" s="27">
        <v>1</v>
      </c>
      <c r="D18" s="27" t="s">
        <v>7</v>
      </c>
      <c r="E18" s="28">
        <v>30</v>
      </c>
      <c r="F18" s="31" t="s">
        <v>8</v>
      </c>
      <c r="G18" s="37">
        <f>E18*C18</f>
        <v>30</v>
      </c>
      <c r="H18" s="20"/>
    </row>
    <row r="19" spans="1:11" ht="18" x14ac:dyDescent="0.25">
      <c r="A19" s="20"/>
      <c r="B19" s="27" t="s">
        <v>27</v>
      </c>
      <c r="C19" s="27">
        <v>0</v>
      </c>
      <c r="D19" s="27" t="s">
        <v>7</v>
      </c>
      <c r="E19" s="28">
        <v>92</v>
      </c>
      <c r="F19" s="31" t="s">
        <v>8</v>
      </c>
      <c r="G19" s="37">
        <f>E19*C19</f>
        <v>0</v>
      </c>
      <c r="H19" s="20"/>
    </row>
    <row r="20" spans="1:11" ht="18" x14ac:dyDescent="0.25">
      <c r="A20" s="20"/>
      <c r="B20" s="27" t="s">
        <v>28</v>
      </c>
      <c r="C20" s="27">
        <v>1</v>
      </c>
      <c r="D20" s="27" t="s">
        <v>7</v>
      </c>
      <c r="E20" s="28">
        <v>70</v>
      </c>
      <c r="F20" s="31" t="s">
        <v>8</v>
      </c>
      <c r="G20" s="37">
        <f>E20*C20</f>
        <v>70</v>
      </c>
      <c r="H20" s="20"/>
    </row>
    <row r="21" spans="1:11" ht="18" x14ac:dyDescent="0.25">
      <c r="A21" s="20"/>
      <c r="B21" s="20"/>
      <c r="C21" s="20"/>
      <c r="D21" s="20"/>
      <c r="E21" s="20"/>
      <c r="F21" s="19" t="s">
        <v>29</v>
      </c>
      <c r="G21" s="38">
        <f>SUM(G4:G20)</f>
        <v>1374</v>
      </c>
      <c r="H21" s="33" t="s">
        <v>8</v>
      </c>
      <c r="I21" s="34"/>
    </row>
    <row r="22" spans="1:11" ht="18" x14ac:dyDescent="0.25">
      <c r="A22" s="20"/>
      <c r="B22" s="20"/>
      <c r="C22" s="20"/>
      <c r="D22" s="20"/>
      <c r="E22" s="20"/>
      <c r="F22" s="19" t="s">
        <v>30</v>
      </c>
      <c r="G22" s="38">
        <f>G21-G16-G6</f>
        <v>444</v>
      </c>
      <c r="H22" s="33" t="s">
        <v>8</v>
      </c>
      <c r="I22" s="34"/>
    </row>
    <row r="23" spans="1:11" ht="18" x14ac:dyDescent="0.25">
      <c r="A23" s="20"/>
      <c r="B23" s="20"/>
      <c r="C23" s="20"/>
      <c r="D23" s="20"/>
      <c r="E23" s="20"/>
      <c r="F23" s="20"/>
      <c r="G23" s="20"/>
      <c r="H23" s="20"/>
      <c r="I23" s="34"/>
    </row>
    <row r="24" spans="1:11" ht="18" x14ac:dyDescent="0.25">
      <c r="A24" s="20"/>
      <c r="B24" s="20"/>
      <c r="C24" s="20"/>
      <c r="D24" s="20"/>
      <c r="E24" s="20"/>
      <c r="F24" s="19" t="s">
        <v>31</v>
      </c>
      <c r="G24" s="39">
        <f>G2-G21</f>
        <v>26</v>
      </c>
      <c r="H24" s="33" t="s">
        <v>8</v>
      </c>
      <c r="I24" s="34"/>
      <c r="J24" s="34"/>
      <c r="K24" s="34"/>
    </row>
    <row r="25" spans="1:11" ht="18" x14ac:dyDescent="0.25">
      <c r="G25" s="40">
        <f>G24/(C6+C16)</f>
        <v>5.7777777777777777</v>
      </c>
      <c r="H25" s="35" t="s">
        <v>12</v>
      </c>
    </row>
  </sheetData>
  <sheetProtection sheet="1" objects="1" scenarios="1"/>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topLeftCell="A10" zoomScaleNormal="100" workbookViewId="0">
      <selection activeCell="K16" sqref="K16"/>
    </sheetView>
  </sheetViews>
  <sheetFormatPr defaultRowHeight="12.75" x14ac:dyDescent="0.2"/>
  <cols>
    <col min="1" max="1" width="16.140625" style="24" bestFit="1" customWidth="1"/>
    <col min="2" max="2" width="19" style="24" bestFit="1" customWidth="1"/>
    <col min="3" max="3" width="9.28515625" style="24" bestFit="1" customWidth="1"/>
    <col min="4" max="4" width="14.140625" style="24" bestFit="1" customWidth="1"/>
    <col min="5" max="5" width="9.28515625" style="24" bestFit="1" customWidth="1"/>
    <col min="6" max="6" width="11" style="24" bestFit="1" customWidth="1"/>
    <col min="7" max="7" width="15.5703125" style="24" bestFit="1" customWidth="1"/>
    <col min="8" max="8" width="9.28515625" style="24" bestFit="1" customWidth="1"/>
    <col min="9" max="16384" width="9.140625" style="24"/>
  </cols>
  <sheetData>
    <row r="1" spans="1:8" ht="18" x14ac:dyDescent="0.25">
      <c r="A1" s="18" t="s">
        <v>58</v>
      </c>
      <c r="B1" s="19">
        <v>2.5</v>
      </c>
      <c r="C1" s="20" t="s">
        <v>0</v>
      </c>
      <c r="D1" s="20"/>
      <c r="E1" s="20"/>
      <c r="F1" s="20"/>
      <c r="G1" s="20"/>
      <c r="H1" s="20"/>
    </row>
    <row r="2" spans="1:8" ht="18" x14ac:dyDescent="0.25">
      <c r="A2" s="20" t="s">
        <v>1</v>
      </c>
      <c r="B2" s="25">
        <f>'Fabas irr yld'!B2</f>
        <v>350</v>
      </c>
      <c r="C2" s="20"/>
      <c r="D2" s="20"/>
      <c r="E2" s="20"/>
      <c r="F2" s="20"/>
      <c r="G2" s="36">
        <f>B2*B1</f>
        <v>875</v>
      </c>
      <c r="H2" s="20"/>
    </row>
    <row r="3" spans="1:8" ht="18" x14ac:dyDescent="0.25">
      <c r="A3" s="20"/>
      <c r="B3" s="20"/>
      <c r="C3" s="20" t="s">
        <v>2</v>
      </c>
      <c r="D3" s="20"/>
      <c r="E3" s="20" t="s">
        <v>3</v>
      </c>
      <c r="F3" s="20"/>
      <c r="G3" s="20" t="s">
        <v>4</v>
      </c>
      <c r="H3" s="20"/>
    </row>
    <row r="4" spans="1:8" ht="18" x14ac:dyDescent="0.25">
      <c r="A4" s="20" t="s">
        <v>5</v>
      </c>
      <c r="B4" s="27" t="s">
        <v>6</v>
      </c>
      <c r="C4" s="27">
        <v>1</v>
      </c>
      <c r="D4" s="27" t="s">
        <v>7</v>
      </c>
      <c r="E4" s="27">
        <v>15</v>
      </c>
      <c r="F4" s="29" t="s">
        <v>8</v>
      </c>
      <c r="G4" s="37">
        <f>E4*C4</f>
        <v>15</v>
      </c>
      <c r="H4" s="20"/>
    </row>
    <row r="5" spans="1:8" ht="18" x14ac:dyDescent="0.25">
      <c r="A5" s="20"/>
      <c r="B5" s="27" t="s">
        <v>9</v>
      </c>
      <c r="C5" s="27"/>
      <c r="D5" s="27" t="s">
        <v>7</v>
      </c>
      <c r="E5" s="27">
        <v>35</v>
      </c>
      <c r="F5" s="31" t="s">
        <v>8</v>
      </c>
      <c r="G5" s="37">
        <f>E5*C5</f>
        <v>0</v>
      </c>
      <c r="H5" s="20"/>
    </row>
    <row r="6" spans="1:8" ht="18" x14ac:dyDescent="0.25">
      <c r="A6" s="20"/>
      <c r="B6" s="27" t="s">
        <v>10</v>
      </c>
      <c r="C6" s="27">
        <v>0</v>
      </c>
      <c r="D6" s="27" t="s">
        <v>11</v>
      </c>
      <c r="E6" s="27">
        <v>500</v>
      </c>
      <c r="F6" s="31" t="s">
        <v>12</v>
      </c>
      <c r="G6" s="37">
        <f>E6*C6</f>
        <v>0</v>
      </c>
      <c r="H6" s="20"/>
    </row>
    <row r="7" spans="1:8" ht="3.75" customHeight="1" x14ac:dyDescent="0.25">
      <c r="A7" s="20"/>
      <c r="B7" s="32"/>
      <c r="C7" s="32"/>
      <c r="D7" s="32"/>
      <c r="E7" s="32"/>
      <c r="F7" s="32"/>
      <c r="G7" s="118"/>
      <c r="H7" s="20"/>
    </row>
    <row r="8" spans="1:8" ht="18" x14ac:dyDescent="0.25">
      <c r="A8" s="20" t="s">
        <v>13</v>
      </c>
      <c r="B8" s="27" t="s">
        <v>14</v>
      </c>
      <c r="C8" s="27">
        <v>1</v>
      </c>
      <c r="D8" s="27" t="s">
        <v>7</v>
      </c>
      <c r="E8" s="27">
        <v>43</v>
      </c>
      <c r="F8" s="29" t="s">
        <v>8</v>
      </c>
      <c r="G8" s="37">
        <f>E8*C8</f>
        <v>43</v>
      </c>
      <c r="H8" s="20"/>
    </row>
    <row r="9" spans="1:8" ht="18" x14ac:dyDescent="0.25">
      <c r="A9" s="20"/>
      <c r="B9" s="27" t="s">
        <v>15</v>
      </c>
      <c r="C9" s="27">
        <v>200</v>
      </c>
      <c r="D9" s="27" t="s">
        <v>16</v>
      </c>
      <c r="E9" s="27">
        <v>450</v>
      </c>
      <c r="F9" s="29" t="s">
        <v>17</v>
      </c>
      <c r="G9" s="37">
        <f>(E9*C9)/1000</f>
        <v>90</v>
      </c>
      <c r="H9" s="20"/>
    </row>
    <row r="10" spans="1:8" ht="18" x14ac:dyDescent="0.25">
      <c r="A10" s="20"/>
      <c r="B10" s="27" t="s">
        <v>18</v>
      </c>
      <c r="C10" s="27">
        <v>150</v>
      </c>
      <c r="D10" s="27" t="s">
        <v>16</v>
      </c>
      <c r="E10" s="27">
        <v>1000</v>
      </c>
      <c r="F10" s="29" t="s">
        <v>17</v>
      </c>
      <c r="G10" s="37">
        <f>(E10*C10)/1000</f>
        <v>150</v>
      </c>
      <c r="H10" s="20"/>
    </row>
    <row r="11" spans="1:8" ht="5.25" customHeight="1" x14ac:dyDescent="0.25">
      <c r="A11" s="20"/>
      <c r="B11" s="32"/>
      <c r="C11" s="32"/>
      <c r="D11" s="32"/>
      <c r="E11" s="32"/>
      <c r="F11" s="32"/>
      <c r="G11" s="118"/>
      <c r="H11" s="20"/>
    </row>
    <row r="12" spans="1:8" ht="18" x14ac:dyDescent="0.25">
      <c r="A12" s="20" t="s">
        <v>19</v>
      </c>
      <c r="B12" s="27" t="s">
        <v>20</v>
      </c>
      <c r="C12" s="27">
        <v>1</v>
      </c>
      <c r="D12" s="27" t="s">
        <v>7</v>
      </c>
      <c r="E12" s="27">
        <v>20</v>
      </c>
      <c r="F12" s="29" t="s">
        <v>8</v>
      </c>
      <c r="G12" s="37">
        <f>E12*C12</f>
        <v>20</v>
      </c>
      <c r="H12" s="20"/>
    </row>
    <row r="13" spans="1:8" ht="18" x14ac:dyDescent="0.25">
      <c r="A13" s="20"/>
      <c r="B13" s="27" t="s">
        <v>21</v>
      </c>
      <c r="C13" s="27">
        <v>2</v>
      </c>
      <c r="D13" s="27" t="s">
        <v>22</v>
      </c>
      <c r="E13" s="27">
        <v>18</v>
      </c>
      <c r="F13" s="29"/>
      <c r="G13" s="37">
        <f>E13*C13</f>
        <v>36</v>
      </c>
      <c r="H13" s="20"/>
    </row>
    <row r="14" spans="1:8" ht="18" x14ac:dyDescent="0.25">
      <c r="A14" s="20"/>
      <c r="B14" s="27" t="s">
        <v>23</v>
      </c>
      <c r="C14" s="27">
        <v>0</v>
      </c>
      <c r="D14" s="27" t="s">
        <v>16</v>
      </c>
      <c r="E14" s="27">
        <v>550</v>
      </c>
      <c r="F14" s="29" t="s">
        <v>17</v>
      </c>
      <c r="G14" s="37">
        <f>(E14*C14)/1000</f>
        <v>0</v>
      </c>
      <c r="H14" s="20"/>
    </row>
    <row r="15" spans="1:8" ht="18" x14ac:dyDescent="0.25">
      <c r="A15" s="20"/>
      <c r="B15" s="27" t="s">
        <v>32</v>
      </c>
      <c r="C15" s="27">
        <v>1</v>
      </c>
      <c r="D15" s="27" t="s">
        <v>22</v>
      </c>
      <c r="E15" s="27">
        <v>15</v>
      </c>
      <c r="F15" s="29"/>
      <c r="G15" s="37">
        <f>(E15*C15)</f>
        <v>15</v>
      </c>
      <c r="H15" s="20"/>
    </row>
    <row r="16" spans="1:8" ht="18" x14ac:dyDescent="0.25">
      <c r="A16" s="20"/>
      <c r="B16" s="27" t="s">
        <v>24</v>
      </c>
      <c r="C16" s="27">
        <v>3</v>
      </c>
      <c r="D16" s="27" t="s">
        <v>11</v>
      </c>
      <c r="E16" s="27">
        <v>60</v>
      </c>
      <c r="F16" s="29" t="s">
        <v>12</v>
      </c>
      <c r="G16" s="37">
        <f>E16*C16</f>
        <v>180</v>
      </c>
      <c r="H16" s="20"/>
    </row>
    <row r="17" spans="1:11" ht="18" x14ac:dyDescent="0.25">
      <c r="A17" s="20"/>
      <c r="B17" s="121" t="s">
        <v>49</v>
      </c>
      <c r="C17" s="121">
        <v>0</v>
      </c>
      <c r="D17" s="122" t="s">
        <v>11</v>
      </c>
      <c r="E17" s="121">
        <v>340</v>
      </c>
      <c r="F17" s="29" t="s">
        <v>12</v>
      </c>
      <c r="G17" s="30"/>
      <c r="H17" s="20"/>
    </row>
    <row r="18" spans="1:11" ht="18" x14ac:dyDescent="0.25">
      <c r="A18" s="20" t="s">
        <v>25</v>
      </c>
      <c r="B18" s="27" t="s">
        <v>26</v>
      </c>
      <c r="C18" s="27">
        <v>0</v>
      </c>
      <c r="D18" s="27" t="s">
        <v>7</v>
      </c>
      <c r="E18" s="27">
        <v>30</v>
      </c>
      <c r="F18" s="31" t="s">
        <v>8</v>
      </c>
      <c r="G18" s="37">
        <f>E18*C18</f>
        <v>0</v>
      </c>
      <c r="H18" s="20"/>
    </row>
    <row r="19" spans="1:11" ht="18" x14ac:dyDescent="0.25">
      <c r="A19" s="20"/>
      <c r="B19" s="27" t="s">
        <v>27</v>
      </c>
      <c r="C19" s="27">
        <v>0</v>
      </c>
      <c r="D19" s="27" t="s">
        <v>7</v>
      </c>
      <c r="E19" s="27">
        <v>92</v>
      </c>
      <c r="F19" s="31" t="s">
        <v>8</v>
      </c>
      <c r="G19" s="37">
        <f>E19*C19</f>
        <v>0</v>
      </c>
      <c r="H19" s="20"/>
    </row>
    <row r="20" spans="1:11" ht="18" x14ac:dyDescent="0.25">
      <c r="A20" s="20"/>
      <c r="B20" s="27" t="s">
        <v>28</v>
      </c>
      <c r="C20" s="27">
        <v>1</v>
      </c>
      <c r="D20" s="27" t="s">
        <v>7</v>
      </c>
      <c r="E20" s="27">
        <v>55</v>
      </c>
      <c r="F20" s="31" t="s">
        <v>8</v>
      </c>
      <c r="G20" s="37">
        <f>E20*C20</f>
        <v>55</v>
      </c>
      <c r="H20" s="20"/>
    </row>
    <row r="21" spans="1:11" ht="18" x14ac:dyDescent="0.25">
      <c r="A21" s="20"/>
      <c r="B21" s="20"/>
      <c r="C21" s="20"/>
      <c r="D21" s="20"/>
      <c r="E21" s="20"/>
      <c r="F21" s="19" t="s">
        <v>29</v>
      </c>
      <c r="G21" s="38">
        <f>SUM(G4:G20)</f>
        <v>604</v>
      </c>
      <c r="H21" s="33" t="s">
        <v>8</v>
      </c>
      <c r="I21" s="34"/>
    </row>
    <row r="22" spans="1:11" ht="18" x14ac:dyDescent="0.25">
      <c r="A22" s="20"/>
      <c r="B22" s="20"/>
      <c r="C22" s="20"/>
      <c r="D22" s="20"/>
      <c r="E22" s="20"/>
      <c r="F22" s="19" t="s">
        <v>30</v>
      </c>
      <c r="G22" s="38">
        <f>G21-G16-G6</f>
        <v>424</v>
      </c>
      <c r="H22" s="33" t="s">
        <v>8</v>
      </c>
      <c r="I22" s="34"/>
    </row>
    <row r="23" spans="1:11" ht="18" x14ac:dyDescent="0.25">
      <c r="A23" s="20"/>
      <c r="B23" s="20"/>
      <c r="C23" s="20"/>
      <c r="D23" s="20"/>
      <c r="E23" s="20"/>
      <c r="F23" s="123" t="s">
        <v>43</v>
      </c>
      <c r="G23" s="117">
        <f>(C17*E17)-(C17*60)</f>
        <v>0</v>
      </c>
      <c r="H23" s="20"/>
      <c r="I23" s="34"/>
    </row>
    <row r="24" spans="1:11" ht="3.75" customHeight="1" x14ac:dyDescent="0.25">
      <c r="A24" s="20"/>
      <c r="B24" s="20"/>
      <c r="C24" s="20"/>
      <c r="D24" s="20"/>
      <c r="E24" s="20"/>
      <c r="F24" s="20"/>
      <c r="G24" s="20"/>
      <c r="H24" s="20"/>
      <c r="I24" s="34"/>
    </row>
    <row r="25" spans="1:11" ht="18" x14ac:dyDescent="0.25">
      <c r="A25" s="20"/>
      <c r="B25" s="20"/>
      <c r="C25" s="20"/>
      <c r="D25" s="20"/>
      <c r="E25" s="20"/>
      <c r="F25" s="19" t="s">
        <v>31</v>
      </c>
      <c r="G25" s="39">
        <f>G2+G23-G21</f>
        <v>271</v>
      </c>
      <c r="H25" s="33" t="s">
        <v>8</v>
      </c>
      <c r="I25" s="34"/>
      <c r="J25" s="34"/>
      <c r="K25" s="34"/>
    </row>
    <row r="26" spans="1:11" ht="18" x14ac:dyDescent="0.25">
      <c r="G26" s="40">
        <f>G25/(C16+C6)</f>
        <v>90.333333333333329</v>
      </c>
      <c r="H26" s="35" t="s">
        <v>12</v>
      </c>
    </row>
  </sheetData>
  <sheetProtection sheet="1" objects="1" scenarios="1"/>
  <pageMargins left="0.75" right="0.75" top="1" bottom="1" header="0.5" footer="0.5"/>
  <pageSetup paperSize="9"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5"/>
  <sheetViews>
    <sheetView zoomScaleNormal="100" workbookViewId="0">
      <selection activeCell="J16" sqref="J16"/>
    </sheetView>
  </sheetViews>
  <sheetFormatPr defaultRowHeight="12.75" x14ac:dyDescent="0.2"/>
  <cols>
    <col min="1" max="1" width="16.140625" style="24" bestFit="1" customWidth="1"/>
    <col min="2" max="2" width="19" style="24" bestFit="1" customWidth="1"/>
    <col min="3" max="3" width="9.28515625" style="24" bestFit="1" customWidth="1"/>
    <col min="4" max="4" width="14.140625" style="24" bestFit="1" customWidth="1"/>
    <col min="5" max="5" width="9.28515625" style="24" bestFit="1" customWidth="1"/>
    <col min="6" max="6" width="11" style="24" bestFit="1" customWidth="1"/>
    <col min="7" max="7" width="15.5703125" style="24" bestFit="1" customWidth="1"/>
    <col min="8" max="8" width="9.28515625" style="24" bestFit="1" customWidth="1"/>
    <col min="9" max="9" width="9.140625" style="24"/>
    <col min="10" max="11" width="13.140625" style="24" bestFit="1" customWidth="1"/>
    <col min="12" max="16384" width="9.140625" style="24"/>
  </cols>
  <sheetData>
    <row r="1" spans="1:12" ht="18" x14ac:dyDescent="0.25">
      <c r="A1" s="124" t="s">
        <v>54</v>
      </c>
      <c r="B1" s="19">
        <v>3</v>
      </c>
      <c r="C1" s="20" t="s">
        <v>0</v>
      </c>
      <c r="D1" s="125"/>
      <c r="E1" s="20"/>
      <c r="F1" s="20"/>
      <c r="G1" s="20"/>
      <c r="H1" s="20"/>
      <c r="I1" s="20"/>
      <c r="J1" s="44" t="s">
        <v>61</v>
      </c>
      <c r="K1" s="23"/>
    </row>
    <row r="2" spans="1:12" ht="18" x14ac:dyDescent="0.25">
      <c r="A2" s="20" t="s">
        <v>1</v>
      </c>
      <c r="B2" s="25">
        <v>530</v>
      </c>
      <c r="C2" s="20"/>
      <c r="D2" s="20"/>
      <c r="E2" s="20"/>
      <c r="F2" s="20"/>
      <c r="G2" s="36">
        <f>B2*B1</f>
        <v>1590</v>
      </c>
      <c r="H2" s="128"/>
      <c r="I2" s="20"/>
      <c r="J2" s="22" t="s">
        <v>60</v>
      </c>
      <c r="K2" s="72">
        <v>40</v>
      </c>
      <c r="L2" s="75" t="s">
        <v>62</v>
      </c>
    </row>
    <row r="3" spans="1:12" ht="18" x14ac:dyDescent="0.25">
      <c r="A3" s="20"/>
      <c r="B3" s="20"/>
      <c r="C3" s="20" t="s">
        <v>2</v>
      </c>
      <c r="D3" s="20"/>
      <c r="E3" s="20" t="s">
        <v>3</v>
      </c>
      <c r="F3" s="20"/>
      <c r="G3" s="20" t="s">
        <v>4</v>
      </c>
      <c r="H3" s="20"/>
      <c r="I3" s="20"/>
      <c r="J3" s="22" t="s">
        <v>40</v>
      </c>
      <c r="K3" s="60">
        <f>G24*K2</f>
        <v>-13340</v>
      </c>
    </row>
    <row r="4" spans="1:12" ht="18" x14ac:dyDescent="0.25">
      <c r="A4" s="20" t="s">
        <v>5</v>
      </c>
      <c r="B4" s="27" t="s">
        <v>6</v>
      </c>
      <c r="C4" s="27">
        <v>1</v>
      </c>
      <c r="D4" s="27" t="s">
        <v>7</v>
      </c>
      <c r="E4" s="28">
        <v>15</v>
      </c>
      <c r="F4" s="29" t="s">
        <v>8</v>
      </c>
      <c r="G4" s="37">
        <f>E4*C4</f>
        <v>15</v>
      </c>
      <c r="H4" s="20"/>
      <c r="J4" s="22" t="s">
        <v>41</v>
      </c>
      <c r="K4" s="61">
        <f>'C low yld'!G25*K2</f>
        <v>25140</v>
      </c>
    </row>
    <row r="5" spans="1:12" ht="18" x14ac:dyDescent="0.25">
      <c r="A5" s="20"/>
      <c r="B5" s="27" t="s">
        <v>9</v>
      </c>
      <c r="C5" s="27">
        <v>1</v>
      </c>
      <c r="D5" s="27" t="s">
        <v>7</v>
      </c>
      <c r="E5" s="28">
        <v>25</v>
      </c>
      <c r="F5" s="31" t="s">
        <v>8</v>
      </c>
      <c r="G5" s="37">
        <f>E5*C5</f>
        <v>25</v>
      </c>
      <c r="H5" s="20"/>
    </row>
    <row r="6" spans="1:12" ht="18" x14ac:dyDescent="0.25">
      <c r="A6" s="20"/>
      <c r="B6" s="27" t="s">
        <v>33</v>
      </c>
      <c r="C6" s="27">
        <v>1.5</v>
      </c>
      <c r="D6" s="27" t="s">
        <v>11</v>
      </c>
      <c r="E6" s="28">
        <v>500</v>
      </c>
      <c r="F6" s="31" t="s">
        <v>12</v>
      </c>
      <c r="G6" s="37">
        <f>E6*C6</f>
        <v>750</v>
      </c>
      <c r="H6" s="20"/>
    </row>
    <row r="7" spans="1:12" ht="6" customHeight="1" x14ac:dyDescent="0.25">
      <c r="A7" s="20"/>
      <c r="B7" s="32"/>
      <c r="C7" s="32"/>
      <c r="D7" s="32"/>
      <c r="E7" s="32"/>
      <c r="F7" s="32"/>
      <c r="G7" s="30"/>
      <c r="H7" s="20"/>
    </row>
    <row r="8" spans="1:12" ht="18" x14ac:dyDescent="0.25">
      <c r="A8" s="20" t="s">
        <v>13</v>
      </c>
      <c r="B8" s="27" t="s">
        <v>14</v>
      </c>
      <c r="C8" s="27">
        <v>1</v>
      </c>
      <c r="D8" s="27" t="s">
        <v>7</v>
      </c>
      <c r="E8" s="28">
        <v>43</v>
      </c>
      <c r="F8" s="29" t="s">
        <v>8</v>
      </c>
      <c r="G8" s="37">
        <f>E8*C8</f>
        <v>43</v>
      </c>
      <c r="H8" s="20"/>
    </row>
    <row r="9" spans="1:12" ht="18" x14ac:dyDescent="0.25">
      <c r="A9" s="20"/>
      <c r="B9" s="27" t="s">
        <v>15</v>
      </c>
      <c r="C9" s="27">
        <v>125</v>
      </c>
      <c r="D9" s="27" t="s">
        <v>16</v>
      </c>
      <c r="E9" s="28">
        <v>700</v>
      </c>
      <c r="F9" s="29" t="s">
        <v>17</v>
      </c>
      <c r="G9" s="37">
        <f>(E9*C9)/1000</f>
        <v>87.5</v>
      </c>
      <c r="H9" s="20"/>
    </row>
    <row r="10" spans="1:12" ht="18" x14ac:dyDescent="0.25">
      <c r="A10" s="20"/>
      <c r="B10" s="27" t="s">
        <v>18</v>
      </c>
      <c r="C10" s="27">
        <v>3</v>
      </c>
      <c r="D10" s="27" t="s">
        <v>16</v>
      </c>
      <c r="E10" s="28">
        <v>25000</v>
      </c>
      <c r="F10" s="29" t="s">
        <v>17</v>
      </c>
      <c r="G10" s="37">
        <f>(E10*C10)/1000</f>
        <v>75</v>
      </c>
      <c r="H10" s="20"/>
    </row>
    <row r="11" spans="1:12" ht="3" customHeight="1" x14ac:dyDescent="0.25">
      <c r="A11" s="20"/>
      <c r="B11" s="32"/>
      <c r="C11" s="32"/>
      <c r="D11" s="32"/>
      <c r="E11" s="32"/>
      <c r="F11" s="32"/>
      <c r="G11" s="30"/>
      <c r="H11" s="20"/>
    </row>
    <row r="12" spans="1:12" ht="18" x14ac:dyDescent="0.25">
      <c r="A12" s="20" t="s">
        <v>19</v>
      </c>
      <c r="B12" s="27" t="s">
        <v>20</v>
      </c>
      <c r="C12" s="27">
        <v>1</v>
      </c>
      <c r="D12" s="27" t="s">
        <v>7</v>
      </c>
      <c r="E12" s="28">
        <v>28</v>
      </c>
      <c r="F12" s="29" t="s">
        <v>8</v>
      </c>
      <c r="G12" s="37">
        <f>E12*C12</f>
        <v>28</v>
      </c>
      <c r="H12" s="20"/>
    </row>
    <row r="13" spans="1:12" ht="18" x14ac:dyDescent="0.25">
      <c r="A13" s="20"/>
      <c r="B13" s="27" t="s">
        <v>21</v>
      </c>
      <c r="C13" s="27">
        <v>0</v>
      </c>
      <c r="D13" s="27" t="s">
        <v>22</v>
      </c>
      <c r="E13" s="28">
        <v>5</v>
      </c>
      <c r="F13" s="29"/>
      <c r="G13" s="37">
        <f>E13*C13</f>
        <v>0</v>
      </c>
      <c r="H13" s="20"/>
    </row>
    <row r="14" spans="1:12" ht="18" x14ac:dyDescent="0.25">
      <c r="A14" s="20"/>
      <c r="B14" s="118" t="s">
        <v>32</v>
      </c>
      <c r="C14" s="126">
        <v>0</v>
      </c>
      <c r="D14" s="126" t="s">
        <v>22</v>
      </c>
      <c r="E14" s="127">
        <v>15</v>
      </c>
      <c r="F14" s="29"/>
      <c r="G14" s="37">
        <f>E13*C13</f>
        <v>0</v>
      </c>
      <c r="H14" s="20"/>
    </row>
    <row r="15" spans="1:12" ht="18" x14ac:dyDescent="0.25">
      <c r="A15" s="20"/>
      <c r="B15" s="27" t="s">
        <v>23</v>
      </c>
      <c r="C15" s="27">
        <v>300</v>
      </c>
      <c r="D15" s="27" t="s">
        <v>16</v>
      </c>
      <c r="E15" s="28">
        <v>550</v>
      </c>
      <c r="F15" s="29" t="s">
        <v>17</v>
      </c>
      <c r="G15" s="37">
        <f>(E15*C15)/1000</f>
        <v>165</v>
      </c>
      <c r="H15" s="20"/>
    </row>
    <row r="16" spans="1:12" ht="18" x14ac:dyDescent="0.25">
      <c r="A16" s="20"/>
      <c r="B16" s="27" t="s">
        <v>24</v>
      </c>
      <c r="C16" s="27">
        <v>1</v>
      </c>
      <c r="D16" s="27" t="s">
        <v>11</v>
      </c>
      <c r="E16" s="28">
        <v>620</v>
      </c>
      <c r="F16" s="29" t="s">
        <v>12</v>
      </c>
      <c r="G16" s="37">
        <f>E16*C16</f>
        <v>620</v>
      </c>
      <c r="H16" s="20"/>
    </row>
    <row r="17" spans="1:11" ht="5.25" customHeight="1" x14ac:dyDescent="0.25">
      <c r="A17" s="20"/>
      <c r="B17" s="32"/>
      <c r="C17" s="32"/>
      <c r="D17" s="32"/>
      <c r="E17" s="32"/>
      <c r="F17" s="32"/>
      <c r="G17" s="30"/>
      <c r="H17" s="20"/>
    </row>
    <row r="18" spans="1:11" ht="18" x14ac:dyDescent="0.25">
      <c r="A18" s="20" t="s">
        <v>25</v>
      </c>
      <c r="B18" s="27" t="s">
        <v>26</v>
      </c>
      <c r="C18" s="27">
        <v>1</v>
      </c>
      <c r="D18" s="27" t="s">
        <v>7</v>
      </c>
      <c r="E18" s="28">
        <v>45</v>
      </c>
      <c r="F18" s="31" t="s">
        <v>8</v>
      </c>
      <c r="G18" s="37">
        <f>E18*C18</f>
        <v>45</v>
      </c>
      <c r="H18" s="20"/>
    </row>
    <row r="19" spans="1:11" ht="18" x14ac:dyDescent="0.25">
      <c r="A19" s="20"/>
      <c r="B19" s="27" t="s">
        <v>27</v>
      </c>
      <c r="C19" s="27">
        <v>0</v>
      </c>
      <c r="D19" s="27" t="s">
        <v>7</v>
      </c>
      <c r="E19" s="28">
        <v>92</v>
      </c>
      <c r="F19" s="31" t="s">
        <v>8</v>
      </c>
      <c r="G19" s="37">
        <f>E19*C19</f>
        <v>0</v>
      </c>
      <c r="H19" s="20"/>
    </row>
    <row r="20" spans="1:11" ht="18" x14ac:dyDescent="0.25">
      <c r="A20" s="20"/>
      <c r="B20" s="27" t="s">
        <v>28</v>
      </c>
      <c r="C20" s="27">
        <v>1</v>
      </c>
      <c r="D20" s="27" t="s">
        <v>7</v>
      </c>
      <c r="E20" s="28">
        <v>70</v>
      </c>
      <c r="F20" s="31" t="s">
        <v>8</v>
      </c>
      <c r="G20" s="37">
        <f>E20*C20</f>
        <v>70</v>
      </c>
      <c r="H20" s="20"/>
    </row>
    <row r="21" spans="1:11" ht="18" x14ac:dyDescent="0.25">
      <c r="A21" s="20"/>
      <c r="B21" s="20"/>
      <c r="C21" s="20"/>
      <c r="D21" s="20"/>
      <c r="E21" s="20"/>
      <c r="F21" s="19" t="s">
        <v>29</v>
      </c>
      <c r="G21" s="38">
        <f>SUM(G4:G20)</f>
        <v>1923.5</v>
      </c>
      <c r="H21" s="33" t="s">
        <v>8</v>
      </c>
      <c r="I21" s="34"/>
    </row>
    <row r="22" spans="1:11" ht="18" x14ac:dyDescent="0.25">
      <c r="A22" s="20"/>
      <c r="B22" s="20"/>
      <c r="C22" s="20"/>
      <c r="D22" s="20"/>
      <c r="E22" s="20"/>
      <c r="F22" s="19" t="s">
        <v>30</v>
      </c>
      <c r="G22" s="38">
        <f>G21-G16-G6</f>
        <v>553.5</v>
      </c>
      <c r="H22" s="33" t="s">
        <v>8</v>
      </c>
      <c r="I22" s="34"/>
    </row>
    <row r="23" spans="1:11" ht="18" x14ac:dyDescent="0.25">
      <c r="A23" s="20"/>
      <c r="B23" s="20"/>
      <c r="C23" s="20"/>
      <c r="D23" s="20"/>
      <c r="E23" s="20"/>
      <c r="F23" s="20"/>
      <c r="G23" s="20"/>
      <c r="H23" s="20"/>
      <c r="I23" s="34"/>
    </row>
    <row r="24" spans="1:11" ht="18" x14ac:dyDescent="0.25">
      <c r="A24" s="20"/>
      <c r="B24" s="20"/>
      <c r="C24" s="20"/>
      <c r="D24" s="20"/>
      <c r="E24" s="20"/>
      <c r="F24" s="19" t="s">
        <v>31</v>
      </c>
      <c r="G24" s="39">
        <f>G2-G21</f>
        <v>-333.5</v>
      </c>
      <c r="H24" s="33" t="s">
        <v>8</v>
      </c>
      <c r="I24" s="34"/>
      <c r="J24" s="34"/>
      <c r="K24" s="34"/>
    </row>
    <row r="25" spans="1:11" ht="18" x14ac:dyDescent="0.25">
      <c r="G25" s="40">
        <f>G24/(C16+C6)</f>
        <v>-133.4</v>
      </c>
      <c r="H25" s="35" t="s">
        <v>12</v>
      </c>
    </row>
  </sheetData>
  <sheetProtection sheet="1" objects="1" scenarios="1"/>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6"/>
  <sheetViews>
    <sheetView zoomScaleNormal="100" workbookViewId="0">
      <selection activeCell="N20" sqref="N20"/>
    </sheetView>
  </sheetViews>
  <sheetFormatPr defaultRowHeight="12.75" x14ac:dyDescent="0.2"/>
  <cols>
    <col min="1" max="1" width="16.140625" style="24" bestFit="1" customWidth="1"/>
    <col min="2" max="2" width="19" style="24" bestFit="1" customWidth="1"/>
    <col min="3" max="3" width="9.28515625" style="24" bestFit="1" customWidth="1"/>
    <col min="4" max="4" width="14.140625" style="24" bestFit="1" customWidth="1"/>
    <col min="5" max="5" width="9.28515625" style="24" bestFit="1" customWidth="1"/>
    <col min="6" max="6" width="11" style="24" bestFit="1" customWidth="1"/>
    <col min="7" max="7" width="15.5703125" style="24" bestFit="1" customWidth="1"/>
    <col min="8" max="8" width="9.28515625" style="24" bestFit="1" customWidth="1"/>
    <col min="9" max="16384" width="9.140625" style="24"/>
  </cols>
  <sheetData>
    <row r="1" spans="1:8" ht="18" x14ac:dyDescent="0.25">
      <c r="A1" s="124" t="s">
        <v>54</v>
      </c>
      <c r="B1" s="19">
        <v>2</v>
      </c>
      <c r="C1" s="20" t="s">
        <v>0</v>
      </c>
      <c r="D1" s="20"/>
      <c r="E1" s="20"/>
      <c r="F1" s="20"/>
      <c r="G1" s="20"/>
      <c r="H1" s="20"/>
    </row>
    <row r="2" spans="1:8" ht="18" x14ac:dyDescent="0.25">
      <c r="A2" s="20" t="s">
        <v>1</v>
      </c>
      <c r="B2" s="25">
        <f>'C irr yld'!B2</f>
        <v>530</v>
      </c>
      <c r="C2" s="20"/>
      <c r="D2" s="20"/>
      <c r="E2" s="20"/>
      <c r="F2" s="20"/>
      <c r="G2" s="36">
        <f>B2*B1</f>
        <v>1060</v>
      </c>
      <c r="H2" s="20"/>
    </row>
    <row r="3" spans="1:8" ht="18" x14ac:dyDescent="0.25">
      <c r="A3" s="20"/>
      <c r="B3" s="20"/>
      <c r="C3" s="20" t="s">
        <v>2</v>
      </c>
      <c r="D3" s="20"/>
      <c r="E3" s="20" t="s">
        <v>3</v>
      </c>
      <c r="F3" s="20"/>
      <c r="G3" s="20" t="s">
        <v>4</v>
      </c>
      <c r="H3" s="20"/>
    </row>
    <row r="4" spans="1:8" ht="18" x14ac:dyDescent="0.25">
      <c r="A4" s="20" t="s">
        <v>5</v>
      </c>
      <c r="B4" s="27" t="s">
        <v>6</v>
      </c>
      <c r="C4" s="27">
        <v>1</v>
      </c>
      <c r="D4" s="27" t="s">
        <v>7</v>
      </c>
      <c r="E4" s="28">
        <v>15</v>
      </c>
      <c r="F4" s="29" t="s">
        <v>8</v>
      </c>
      <c r="G4" s="37">
        <f>E4*C4</f>
        <v>15</v>
      </c>
      <c r="H4" s="20"/>
    </row>
    <row r="5" spans="1:8" ht="18" x14ac:dyDescent="0.25">
      <c r="A5" s="20"/>
      <c r="B5" s="27" t="s">
        <v>9</v>
      </c>
      <c r="C5" s="27">
        <v>1</v>
      </c>
      <c r="D5" s="27" t="s">
        <v>7</v>
      </c>
      <c r="E5" s="28">
        <v>25</v>
      </c>
      <c r="F5" s="31" t="s">
        <v>8</v>
      </c>
      <c r="G5" s="37">
        <f>E5*C5</f>
        <v>25</v>
      </c>
      <c r="H5" s="20"/>
    </row>
    <row r="6" spans="1:8" ht="18" x14ac:dyDescent="0.25">
      <c r="A6" s="20"/>
      <c r="B6" s="27" t="s">
        <v>33</v>
      </c>
      <c r="C6" s="27">
        <v>0</v>
      </c>
      <c r="D6" s="27" t="s">
        <v>11</v>
      </c>
      <c r="E6" s="28">
        <v>500</v>
      </c>
      <c r="F6" s="31" t="s">
        <v>12</v>
      </c>
      <c r="G6" s="37">
        <f>E6*C6</f>
        <v>0</v>
      </c>
      <c r="H6" s="20"/>
    </row>
    <row r="7" spans="1:8" ht="3.75" customHeight="1" x14ac:dyDescent="0.25">
      <c r="A7" s="20"/>
      <c r="B7" s="32"/>
      <c r="C7" s="32"/>
      <c r="D7" s="32"/>
      <c r="E7" s="32"/>
      <c r="F7" s="32"/>
      <c r="G7" s="30"/>
      <c r="H7" s="20"/>
    </row>
    <row r="8" spans="1:8" ht="18" x14ac:dyDescent="0.25">
      <c r="A8" s="20" t="s">
        <v>13</v>
      </c>
      <c r="B8" s="27" t="s">
        <v>14</v>
      </c>
      <c r="C8" s="27">
        <v>1</v>
      </c>
      <c r="D8" s="27" t="s">
        <v>7</v>
      </c>
      <c r="E8" s="28">
        <v>20</v>
      </c>
      <c r="F8" s="29" t="s">
        <v>8</v>
      </c>
      <c r="G8" s="37">
        <f>E8*C8</f>
        <v>20</v>
      </c>
      <c r="H8" s="20"/>
    </row>
    <row r="9" spans="1:8" ht="18" x14ac:dyDescent="0.25">
      <c r="A9" s="20"/>
      <c r="B9" s="27" t="s">
        <v>15</v>
      </c>
      <c r="C9" s="27">
        <v>80</v>
      </c>
      <c r="D9" s="27" t="s">
        <v>16</v>
      </c>
      <c r="E9" s="28">
        <v>700</v>
      </c>
      <c r="F9" s="29" t="s">
        <v>17</v>
      </c>
      <c r="G9" s="37">
        <f>(E9*C9)/1000</f>
        <v>56</v>
      </c>
      <c r="H9" s="20"/>
    </row>
    <row r="10" spans="1:8" ht="18" x14ac:dyDescent="0.25">
      <c r="A10" s="20"/>
      <c r="B10" s="27" t="s">
        <v>18</v>
      </c>
      <c r="C10" s="27">
        <v>3</v>
      </c>
      <c r="D10" s="27" t="s">
        <v>16</v>
      </c>
      <c r="E10" s="28">
        <v>25000</v>
      </c>
      <c r="F10" s="29" t="s">
        <v>17</v>
      </c>
      <c r="G10" s="37">
        <f>(E10*C10)/1000</f>
        <v>75</v>
      </c>
      <c r="H10" s="20"/>
    </row>
    <row r="11" spans="1:8" ht="3.75" customHeight="1" x14ac:dyDescent="0.25">
      <c r="A11" s="20"/>
      <c r="B11" s="32"/>
      <c r="C11" s="32"/>
      <c r="D11" s="32"/>
      <c r="E11" s="32"/>
      <c r="F11" s="32"/>
      <c r="G11" s="30"/>
      <c r="H11" s="20"/>
    </row>
    <row r="12" spans="1:8" ht="18" x14ac:dyDescent="0.25">
      <c r="A12" s="20" t="s">
        <v>19</v>
      </c>
      <c r="B12" s="27" t="s">
        <v>20</v>
      </c>
      <c r="C12" s="27">
        <v>1</v>
      </c>
      <c r="D12" s="27" t="s">
        <v>7</v>
      </c>
      <c r="E12" s="28">
        <v>28</v>
      </c>
      <c r="F12" s="29" t="s">
        <v>8</v>
      </c>
      <c r="G12" s="37">
        <f>E12*C12</f>
        <v>28</v>
      </c>
      <c r="H12" s="20"/>
    </row>
    <row r="13" spans="1:8" ht="18" x14ac:dyDescent="0.25">
      <c r="A13" s="20"/>
      <c r="B13" s="27" t="s">
        <v>21</v>
      </c>
      <c r="C13" s="27">
        <v>0</v>
      </c>
      <c r="D13" s="27" t="s">
        <v>22</v>
      </c>
      <c r="E13" s="28">
        <v>5</v>
      </c>
      <c r="F13" s="29"/>
      <c r="G13" s="37">
        <f>E13*C13</f>
        <v>0</v>
      </c>
      <c r="H13" s="20"/>
    </row>
    <row r="14" spans="1:8" ht="18" x14ac:dyDescent="0.25">
      <c r="A14" s="20"/>
      <c r="B14" s="118" t="s">
        <v>32</v>
      </c>
      <c r="C14" s="126">
        <v>0</v>
      </c>
      <c r="D14" s="126" t="s">
        <v>22</v>
      </c>
      <c r="E14" s="127">
        <v>15</v>
      </c>
      <c r="F14" s="29"/>
      <c r="G14" s="37">
        <f>E13*C13</f>
        <v>0</v>
      </c>
      <c r="H14" s="20"/>
    </row>
    <row r="15" spans="1:8" ht="18" x14ac:dyDescent="0.25">
      <c r="A15" s="20"/>
      <c r="B15" s="27" t="s">
        <v>23</v>
      </c>
      <c r="C15" s="27">
        <v>150</v>
      </c>
      <c r="D15" s="27" t="s">
        <v>16</v>
      </c>
      <c r="E15" s="28">
        <v>550</v>
      </c>
      <c r="F15" s="29" t="s">
        <v>17</v>
      </c>
      <c r="G15" s="37">
        <f>(E15*C15)/1000</f>
        <v>82.5</v>
      </c>
      <c r="H15" s="20"/>
    </row>
    <row r="16" spans="1:8" ht="18" x14ac:dyDescent="0.25">
      <c r="A16" s="20"/>
      <c r="B16" s="27" t="s">
        <v>24</v>
      </c>
      <c r="C16" s="27">
        <v>1</v>
      </c>
      <c r="D16" s="27" t="s">
        <v>11</v>
      </c>
      <c r="E16" s="28">
        <v>60</v>
      </c>
      <c r="F16" s="29" t="s">
        <v>12</v>
      </c>
      <c r="G16" s="37">
        <f>E16*C16</f>
        <v>60</v>
      </c>
      <c r="H16" s="20"/>
    </row>
    <row r="17" spans="1:11" ht="18" x14ac:dyDescent="0.25">
      <c r="A17" s="20"/>
      <c r="B17" s="129" t="s">
        <v>49</v>
      </c>
      <c r="C17" s="130">
        <v>0</v>
      </c>
      <c r="D17" s="122" t="s">
        <v>11</v>
      </c>
      <c r="E17" s="121">
        <v>700</v>
      </c>
      <c r="F17" s="29" t="s">
        <v>12</v>
      </c>
      <c r="G17" s="30"/>
      <c r="H17" s="20"/>
    </row>
    <row r="18" spans="1:11" ht="18" x14ac:dyDescent="0.25">
      <c r="A18" s="20" t="s">
        <v>25</v>
      </c>
      <c r="B18" s="27" t="s">
        <v>26</v>
      </c>
      <c r="C18" s="27">
        <v>0</v>
      </c>
      <c r="D18" s="27" t="s">
        <v>7</v>
      </c>
      <c r="E18" s="28">
        <v>45</v>
      </c>
      <c r="F18" s="31" t="s">
        <v>8</v>
      </c>
      <c r="G18" s="37">
        <f>E18*C18</f>
        <v>0</v>
      </c>
      <c r="H18" s="20"/>
    </row>
    <row r="19" spans="1:11" ht="18" x14ac:dyDescent="0.25">
      <c r="A19" s="20"/>
      <c r="B19" s="27" t="s">
        <v>27</v>
      </c>
      <c r="C19" s="27">
        <v>0</v>
      </c>
      <c r="D19" s="27" t="s">
        <v>7</v>
      </c>
      <c r="E19" s="28">
        <v>92</v>
      </c>
      <c r="F19" s="31" t="s">
        <v>8</v>
      </c>
      <c r="G19" s="37">
        <f>E19*C19</f>
        <v>0</v>
      </c>
      <c r="H19" s="20"/>
    </row>
    <row r="20" spans="1:11" ht="18" x14ac:dyDescent="0.25">
      <c r="A20" s="20"/>
      <c r="B20" s="27" t="s">
        <v>28</v>
      </c>
      <c r="C20" s="27">
        <v>1</v>
      </c>
      <c r="D20" s="27" t="s">
        <v>7</v>
      </c>
      <c r="E20" s="28">
        <v>70</v>
      </c>
      <c r="F20" s="31" t="s">
        <v>8</v>
      </c>
      <c r="G20" s="37">
        <f>E20*C20</f>
        <v>70</v>
      </c>
      <c r="H20" s="20"/>
    </row>
    <row r="21" spans="1:11" ht="18" x14ac:dyDescent="0.25">
      <c r="A21" s="20"/>
      <c r="B21" s="20"/>
      <c r="C21" s="20"/>
      <c r="D21" s="20"/>
      <c r="E21" s="20"/>
      <c r="F21" s="19" t="s">
        <v>29</v>
      </c>
      <c r="G21" s="38">
        <f>SUM(G4:G20)</f>
        <v>431.5</v>
      </c>
      <c r="H21" s="33" t="s">
        <v>8</v>
      </c>
      <c r="I21" s="34"/>
    </row>
    <row r="22" spans="1:11" ht="18" x14ac:dyDescent="0.25">
      <c r="A22" s="20"/>
      <c r="B22" s="20"/>
      <c r="C22" s="20"/>
      <c r="D22" s="20"/>
      <c r="E22" s="20"/>
      <c r="F22" s="19" t="s">
        <v>30</v>
      </c>
      <c r="G22" s="38">
        <f>G21-G16-G6</f>
        <v>371.5</v>
      </c>
      <c r="H22" s="33" t="s">
        <v>8</v>
      </c>
      <c r="I22" s="34"/>
    </row>
    <row r="23" spans="1:11" ht="18" x14ac:dyDescent="0.25">
      <c r="A23" s="20"/>
      <c r="B23" s="20"/>
      <c r="C23" s="20"/>
      <c r="D23" s="20"/>
      <c r="E23" s="20"/>
      <c r="F23" s="123" t="s">
        <v>42</v>
      </c>
      <c r="G23" s="131">
        <f>(C17*E17)-(C17*60)</f>
        <v>0</v>
      </c>
      <c r="H23" s="35" t="s">
        <v>8</v>
      </c>
      <c r="I23" s="34"/>
    </row>
    <row r="24" spans="1:11" ht="18" x14ac:dyDescent="0.25">
      <c r="A24" s="20"/>
      <c r="B24" s="20"/>
      <c r="C24" s="20"/>
      <c r="D24" s="20"/>
      <c r="E24" s="20"/>
      <c r="F24" s="20"/>
      <c r="G24" s="20"/>
      <c r="H24" s="20"/>
      <c r="I24" s="34"/>
    </row>
    <row r="25" spans="1:11" ht="18" x14ac:dyDescent="0.25">
      <c r="A25" s="20"/>
      <c r="B25" s="20"/>
      <c r="C25" s="20"/>
      <c r="D25" s="20"/>
      <c r="E25" s="20"/>
      <c r="F25" s="19" t="s">
        <v>31</v>
      </c>
      <c r="G25" s="39">
        <f>(G2+G23)-G21</f>
        <v>628.5</v>
      </c>
      <c r="H25" s="33" t="s">
        <v>8</v>
      </c>
      <c r="I25" s="34"/>
      <c r="J25" s="34"/>
      <c r="K25" s="34"/>
    </row>
    <row r="26" spans="1:11" ht="18" x14ac:dyDescent="0.25">
      <c r="G26" s="40">
        <f>G2/(C6+C16)</f>
        <v>1060</v>
      </c>
      <c r="H26" s="35" t="s">
        <v>12</v>
      </c>
    </row>
  </sheetData>
  <sheetProtection sheet="1" objects="1" scenarios="1"/>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4"/>
  <sheetViews>
    <sheetView zoomScaleNormal="100" workbookViewId="0">
      <selection activeCell="M25" sqref="M25"/>
    </sheetView>
  </sheetViews>
  <sheetFormatPr defaultRowHeight="12.75" x14ac:dyDescent="0.2"/>
  <cols>
    <col min="1" max="1" width="16.140625" style="21" bestFit="1" customWidth="1"/>
    <col min="2" max="2" width="19" style="21" bestFit="1" customWidth="1"/>
    <col min="3" max="3" width="9.28515625" style="21" bestFit="1" customWidth="1"/>
    <col min="4" max="4" width="14.140625" style="21" bestFit="1" customWidth="1"/>
    <col min="5" max="5" width="9.28515625" style="21" bestFit="1" customWidth="1"/>
    <col min="6" max="6" width="11" style="21" bestFit="1" customWidth="1"/>
    <col min="7" max="7" width="15.5703125" style="21" bestFit="1" customWidth="1"/>
    <col min="8" max="8" width="9.28515625" style="21" bestFit="1" customWidth="1"/>
    <col min="9" max="10" width="9.140625" style="21"/>
    <col min="11" max="11" width="13.140625" style="21" bestFit="1" customWidth="1"/>
    <col min="12" max="16384" width="9.140625" style="21"/>
  </cols>
  <sheetData>
    <row r="1" spans="1:12" ht="18" x14ac:dyDescent="0.25">
      <c r="A1" s="41" t="s">
        <v>56</v>
      </c>
      <c r="B1" s="42">
        <v>8</v>
      </c>
      <c r="C1" s="43" t="s">
        <v>0</v>
      </c>
      <c r="D1" s="43"/>
      <c r="E1" s="43"/>
      <c r="F1" s="43"/>
      <c r="G1" s="43"/>
      <c r="H1" s="43"/>
      <c r="J1" s="44" t="s">
        <v>61</v>
      </c>
      <c r="K1" s="23"/>
    </row>
    <row r="2" spans="1:12" ht="18" x14ac:dyDescent="0.25">
      <c r="A2" s="43" t="s">
        <v>1</v>
      </c>
      <c r="B2" s="45">
        <v>285</v>
      </c>
      <c r="C2" s="43"/>
      <c r="D2" s="43"/>
      <c r="E2" s="43"/>
      <c r="F2" s="43"/>
      <c r="G2" s="56">
        <f>B2*B1</f>
        <v>2280</v>
      </c>
      <c r="H2" s="43"/>
      <c r="J2" s="26" t="s">
        <v>60</v>
      </c>
      <c r="K2" s="26">
        <v>40</v>
      </c>
      <c r="L2" s="26" t="s">
        <v>62</v>
      </c>
    </row>
    <row r="3" spans="1:12" ht="18" x14ac:dyDescent="0.25">
      <c r="A3" s="43"/>
      <c r="B3" s="43"/>
      <c r="C3" s="43" t="s">
        <v>2</v>
      </c>
      <c r="D3" s="43"/>
      <c r="E3" s="43" t="s">
        <v>3</v>
      </c>
      <c r="F3" s="43"/>
      <c r="G3" s="43" t="s">
        <v>4</v>
      </c>
      <c r="H3" s="43"/>
      <c r="J3" s="22" t="s">
        <v>40</v>
      </c>
      <c r="K3" s="60">
        <f>G23*K2</f>
        <v>37320</v>
      </c>
    </row>
    <row r="4" spans="1:12" ht="18" x14ac:dyDescent="0.25">
      <c r="A4" s="43" t="s">
        <v>5</v>
      </c>
      <c r="B4" s="47" t="s">
        <v>6</v>
      </c>
      <c r="C4" s="47">
        <v>1</v>
      </c>
      <c r="D4" s="47" t="s">
        <v>7</v>
      </c>
      <c r="E4" s="48">
        <v>15</v>
      </c>
      <c r="F4" s="49" t="s">
        <v>8</v>
      </c>
      <c r="G4" s="57">
        <f>E4*C4</f>
        <v>15</v>
      </c>
      <c r="H4" s="43"/>
      <c r="J4" s="22" t="s">
        <v>41</v>
      </c>
      <c r="K4" s="61">
        <f>'Wheat low yld'!G24*K2</f>
        <v>68924</v>
      </c>
    </row>
    <row r="5" spans="1:12" ht="18" x14ac:dyDescent="0.25">
      <c r="A5" s="43"/>
      <c r="B5" s="47" t="s">
        <v>9</v>
      </c>
      <c r="C5" s="47"/>
      <c r="D5" s="47" t="s">
        <v>7</v>
      </c>
      <c r="E5" s="48">
        <v>35</v>
      </c>
      <c r="F5" s="52" t="s">
        <v>8</v>
      </c>
      <c r="G5" s="57">
        <f>E5*C5</f>
        <v>0</v>
      </c>
      <c r="H5" s="43"/>
    </row>
    <row r="6" spans="1:12" ht="18" x14ac:dyDescent="0.25">
      <c r="A6" s="43"/>
      <c r="B6" s="47" t="s">
        <v>10</v>
      </c>
      <c r="C6" s="47">
        <v>1.5</v>
      </c>
      <c r="D6" s="47" t="s">
        <v>11</v>
      </c>
      <c r="E6" s="48">
        <v>500</v>
      </c>
      <c r="F6" s="52" t="s">
        <v>12</v>
      </c>
      <c r="G6" s="57">
        <f>E6*C6</f>
        <v>750</v>
      </c>
      <c r="H6" s="43"/>
    </row>
    <row r="7" spans="1:12" ht="3.75" customHeight="1" x14ac:dyDescent="0.25">
      <c r="A7" s="43"/>
      <c r="B7" s="53"/>
      <c r="C7" s="53"/>
      <c r="D7" s="53"/>
      <c r="E7" s="53"/>
      <c r="F7" s="53"/>
      <c r="G7" s="50"/>
      <c r="H7" s="43"/>
    </row>
    <row r="8" spans="1:12" ht="18" x14ac:dyDescent="0.25">
      <c r="A8" s="43" t="s">
        <v>13</v>
      </c>
      <c r="B8" s="47" t="s">
        <v>14</v>
      </c>
      <c r="C8" s="47">
        <v>1</v>
      </c>
      <c r="D8" s="47" t="s">
        <v>7</v>
      </c>
      <c r="E8" s="48">
        <v>43</v>
      </c>
      <c r="F8" s="49" t="s">
        <v>8</v>
      </c>
      <c r="G8" s="57">
        <f>E8*C8</f>
        <v>43</v>
      </c>
      <c r="H8" s="43"/>
    </row>
    <row r="9" spans="1:12" ht="18" x14ac:dyDescent="0.25">
      <c r="A9" s="43"/>
      <c r="B9" s="47" t="s">
        <v>15</v>
      </c>
      <c r="C9" s="47">
        <v>125</v>
      </c>
      <c r="D9" s="47" t="s">
        <v>16</v>
      </c>
      <c r="E9" s="48">
        <v>700</v>
      </c>
      <c r="F9" s="49" t="s">
        <v>17</v>
      </c>
      <c r="G9" s="57">
        <f>(E9*C9)/1000</f>
        <v>87.5</v>
      </c>
      <c r="H9" s="43"/>
    </row>
    <row r="10" spans="1:12" ht="18" x14ac:dyDescent="0.25">
      <c r="A10" s="43"/>
      <c r="B10" s="47" t="s">
        <v>18</v>
      </c>
      <c r="C10" s="47">
        <v>80</v>
      </c>
      <c r="D10" s="47" t="s">
        <v>16</v>
      </c>
      <c r="E10" s="48">
        <v>500</v>
      </c>
      <c r="F10" s="49" t="s">
        <v>17</v>
      </c>
      <c r="G10" s="57">
        <f>(E10*C10)/1000</f>
        <v>40</v>
      </c>
      <c r="H10" s="43"/>
    </row>
    <row r="11" spans="1:12" ht="3.75" customHeight="1" x14ac:dyDescent="0.25">
      <c r="A11" s="43"/>
      <c r="B11" s="53"/>
      <c r="C11" s="53"/>
      <c r="D11" s="53"/>
      <c r="E11" s="53"/>
      <c r="F11" s="53"/>
      <c r="G11" s="50"/>
      <c r="H11" s="43"/>
    </row>
    <row r="12" spans="1:12" ht="18" x14ac:dyDescent="0.25">
      <c r="A12" s="43" t="s">
        <v>19</v>
      </c>
      <c r="B12" s="47" t="s">
        <v>20</v>
      </c>
      <c r="C12" s="47">
        <v>2</v>
      </c>
      <c r="D12" s="47" t="s">
        <v>7</v>
      </c>
      <c r="E12" s="48">
        <v>30</v>
      </c>
      <c r="F12" s="49" t="s">
        <v>8</v>
      </c>
      <c r="G12" s="57">
        <f>E12*C12</f>
        <v>60</v>
      </c>
      <c r="H12" s="43"/>
    </row>
    <row r="13" spans="1:12" ht="18" x14ac:dyDescent="0.25">
      <c r="A13" s="43"/>
      <c r="B13" s="47" t="s">
        <v>21</v>
      </c>
      <c r="C13" s="47">
        <v>0</v>
      </c>
      <c r="D13" s="47" t="s">
        <v>22</v>
      </c>
      <c r="E13" s="48">
        <v>10</v>
      </c>
      <c r="F13" s="49"/>
      <c r="G13" s="57">
        <f>E13*C13</f>
        <v>0</v>
      </c>
      <c r="H13" s="43"/>
    </row>
    <row r="14" spans="1:12" ht="18" x14ac:dyDescent="0.25">
      <c r="A14" s="43"/>
      <c r="B14" s="47" t="s">
        <v>23</v>
      </c>
      <c r="C14" s="47">
        <v>290</v>
      </c>
      <c r="D14" s="47" t="s">
        <v>16</v>
      </c>
      <c r="E14" s="48">
        <v>550</v>
      </c>
      <c r="F14" s="49" t="s">
        <v>17</v>
      </c>
      <c r="G14" s="57">
        <f>(E14*C14)/1000</f>
        <v>159.5</v>
      </c>
      <c r="H14" s="43"/>
    </row>
    <row r="15" spans="1:12" ht="18" x14ac:dyDescent="0.25">
      <c r="A15" s="43"/>
      <c r="B15" s="47" t="s">
        <v>24</v>
      </c>
      <c r="C15" s="47">
        <v>2</v>
      </c>
      <c r="D15" s="47" t="s">
        <v>11</v>
      </c>
      <c r="E15" s="48">
        <v>60</v>
      </c>
      <c r="F15" s="49" t="s">
        <v>12</v>
      </c>
      <c r="G15" s="57">
        <f>E15*C15</f>
        <v>120</v>
      </c>
      <c r="H15" s="43"/>
    </row>
    <row r="16" spans="1:12" ht="3.75" customHeight="1" x14ac:dyDescent="0.25">
      <c r="A16" s="43"/>
      <c r="B16" s="53"/>
      <c r="C16" s="53"/>
      <c r="D16" s="53"/>
      <c r="E16" s="53"/>
      <c r="F16" s="53"/>
      <c r="G16" s="50"/>
      <c r="H16" s="43"/>
    </row>
    <row r="17" spans="1:11" ht="18" x14ac:dyDescent="0.25">
      <c r="A17" s="43" t="s">
        <v>25</v>
      </c>
      <c r="B17" s="47" t="s">
        <v>26</v>
      </c>
      <c r="C17" s="47">
        <v>0</v>
      </c>
      <c r="D17" s="47" t="s">
        <v>7</v>
      </c>
      <c r="E17" s="48">
        <v>30</v>
      </c>
      <c r="F17" s="52" t="s">
        <v>8</v>
      </c>
      <c r="G17" s="57">
        <f>E17*C17</f>
        <v>0</v>
      </c>
      <c r="H17" s="43"/>
    </row>
    <row r="18" spans="1:11" ht="18" x14ac:dyDescent="0.25">
      <c r="A18" s="43"/>
      <c r="B18" s="47" t="s">
        <v>27</v>
      </c>
      <c r="C18" s="47">
        <v>0</v>
      </c>
      <c r="D18" s="47" t="s">
        <v>7</v>
      </c>
      <c r="E18" s="48">
        <v>92</v>
      </c>
      <c r="F18" s="52" t="s">
        <v>8</v>
      </c>
      <c r="G18" s="57">
        <f>E18*C18</f>
        <v>0</v>
      </c>
      <c r="H18" s="43"/>
    </row>
    <row r="19" spans="1:11" ht="18" x14ac:dyDescent="0.25">
      <c r="A19" s="43"/>
      <c r="B19" s="47" t="s">
        <v>28</v>
      </c>
      <c r="C19" s="47">
        <v>1</v>
      </c>
      <c r="D19" s="47" t="s">
        <v>7</v>
      </c>
      <c r="E19" s="48">
        <v>72</v>
      </c>
      <c r="F19" s="52" t="s">
        <v>8</v>
      </c>
      <c r="G19" s="57">
        <f>E19*C19</f>
        <v>72</v>
      </c>
      <c r="H19" s="43"/>
    </row>
    <row r="20" spans="1:11" ht="18" x14ac:dyDescent="0.25">
      <c r="A20" s="43"/>
      <c r="B20" s="43"/>
      <c r="C20" s="43"/>
      <c r="D20" s="43"/>
      <c r="E20" s="43"/>
      <c r="F20" s="42" t="s">
        <v>29</v>
      </c>
      <c r="G20" s="58">
        <f>SUM(G4:G19)</f>
        <v>1347</v>
      </c>
      <c r="H20" s="54" t="s">
        <v>8</v>
      </c>
      <c r="I20" s="55"/>
    </row>
    <row r="21" spans="1:11" ht="18" x14ac:dyDescent="0.25">
      <c r="A21" s="43"/>
      <c r="B21" s="43"/>
      <c r="C21" s="43"/>
      <c r="D21" s="43"/>
      <c r="E21" s="43"/>
      <c r="F21" s="42" t="s">
        <v>30</v>
      </c>
      <c r="G21" s="58">
        <f>G20-G15-G6</f>
        <v>477</v>
      </c>
      <c r="H21" s="54" t="s">
        <v>8</v>
      </c>
      <c r="I21" s="55"/>
    </row>
    <row r="22" spans="1:11" ht="18" x14ac:dyDescent="0.25">
      <c r="A22" s="43"/>
      <c r="B22" s="43"/>
      <c r="C22" s="43"/>
      <c r="D22" s="43"/>
      <c r="E22" s="43"/>
      <c r="F22" s="43"/>
      <c r="G22" s="43"/>
      <c r="H22" s="43"/>
      <c r="I22" s="55"/>
    </row>
    <row r="23" spans="1:11" ht="18" x14ac:dyDescent="0.25">
      <c r="A23" s="43"/>
      <c r="B23" s="43"/>
      <c r="C23" s="43"/>
      <c r="D23" s="43"/>
      <c r="E23" s="43"/>
      <c r="F23" s="42" t="s">
        <v>31</v>
      </c>
      <c r="G23" s="59">
        <f>G2-G20</f>
        <v>933</v>
      </c>
      <c r="H23" s="54" t="s">
        <v>8</v>
      </c>
      <c r="I23" s="55"/>
      <c r="J23" s="55"/>
      <c r="K23" s="55"/>
    </row>
    <row r="24" spans="1:11" ht="18" x14ac:dyDescent="0.25">
      <c r="G24" s="40">
        <f>G23/(C6+C15)</f>
        <v>266.57142857142856</v>
      </c>
      <c r="H24" s="54" t="s">
        <v>12</v>
      </c>
    </row>
  </sheetData>
  <sheetProtection sheet="1" objects="1" scenarios="1"/>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ICC</vt:lpstr>
      <vt:lpstr>Summary</vt:lpstr>
      <vt:lpstr>Barley irr yld</vt:lpstr>
      <vt:lpstr>Barley low yld</vt:lpstr>
      <vt:lpstr>Fabas irr yld</vt:lpstr>
      <vt:lpstr>Fabas low yld</vt:lpstr>
      <vt:lpstr>C irr yld</vt:lpstr>
      <vt:lpstr>C low yld</vt:lpstr>
      <vt:lpstr>Wheat irr yld</vt:lpstr>
      <vt:lpstr>Wheat low yld</vt:lpstr>
      <vt:lpstr>Cereal hay</vt:lpstr>
      <vt:lpstr>Sheet1</vt:lpstr>
      <vt:lpstr>Maize</vt:lpstr>
      <vt:lpstr>Soys</vt:lpstr>
      <vt:lpstr>Forage sorg</vt:lpstr>
      <vt:lpstr>Millet</vt:lpstr>
      <vt:lpstr>Lucerne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Damian</dc:creator>
  <cp:lastModifiedBy>mgrcl</cp:lastModifiedBy>
  <dcterms:created xsi:type="dcterms:W3CDTF">2014-03-17T01:28:40Z</dcterms:created>
  <dcterms:modified xsi:type="dcterms:W3CDTF">2020-03-04T02:17:29Z</dcterms:modified>
</cp:coreProperties>
</file>